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jh226\Desktop\"/>
    </mc:Choice>
  </mc:AlternateContent>
  <xr:revisionPtr revIDLastSave="0" documentId="8_{5A468B6F-977D-4F1B-8FE9-9DB2B4EC7FDE}" xr6:coauthVersionLast="47" xr6:coauthVersionMax="47" xr10:uidLastSave="{00000000-0000-0000-0000-000000000000}"/>
  <bookViews>
    <workbookView xWindow="-108" yWindow="-108" windowWidth="23256" windowHeight="12576" xr2:uid="{00000000-000D-0000-FFFF-FFFF00000000}"/>
  </bookViews>
  <sheets>
    <sheet name="Summary" sheetId="7" r:id="rId1"/>
    <sheet name="Rate Calculations" sheetId="1" r:id="rId2"/>
    <sheet name="S&amp;W" sheetId="4" r:id="rId3"/>
    <sheet name="Assets" sheetId="9" r:id="rId4"/>
  </sheets>
  <definedNames>
    <definedName name="_xlnm._FilterDatabase" localSheetId="3" hidden="1">Assets!$A$18:$AK$18</definedName>
    <definedName name="Allocations">OFFSET('Rate Calculations'!$A$3,2,0,(COUNTA('Rate Calculations'!$A$3:$A$10)-1)*2-1,1)</definedName>
    <definedName name="Data_Range">OFFSET(Assets!$C$18,0,0,COUNTA(Assets!$C:$C)-1,COUNTA(Assets!$18:$18))</definedName>
    <definedName name="_xlnm.Print_Titles" localSheetId="3">Assets!$18:$18</definedName>
    <definedName name="Salaries">'S&amp;W'!$P$7:$T$22</definedName>
    <definedName name="Total_Staff">'S&amp;W'!$A$22</definedName>
    <definedName name="Units">OFFSET('S&amp;W'!$J$7,0,0,1,COUNTA('S&amp;W'!$J$7:$N$7)-1)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5" i="9" l="1"/>
  <c r="AI4" i="9"/>
  <c r="AI3" i="9"/>
  <c r="AD10" i="9"/>
  <c r="AC11" i="9"/>
  <c r="AG7" i="9"/>
  <c r="AF8" i="9"/>
  <c r="AF9" i="9" s="1"/>
  <c r="AG8" i="9" l="1"/>
  <c r="AG9" i="9" s="1"/>
  <c r="AH7" i="9"/>
  <c r="AC12" i="9"/>
  <c r="AD11" i="9"/>
  <c r="AI7" i="9" l="1"/>
  <c r="AH8" i="9"/>
  <c r="AH9" i="9" s="1"/>
  <c r="AC13" i="9"/>
  <c r="AD12" i="9"/>
  <c r="AI8" i="9" l="1"/>
  <c r="AI9" i="9" s="1"/>
  <c r="AE9" i="9" s="1"/>
  <c r="AF13" i="9"/>
  <c r="AH13" i="9"/>
  <c r="AI13" i="9"/>
  <c r="AG13" i="9"/>
  <c r="AD13" i="9"/>
  <c r="AE13" i="9" l="1"/>
  <c r="E44" i="7" l="1"/>
  <c r="A35" i="1"/>
  <c r="C29" i="1"/>
  <c r="C30" i="1"/>
  <c r="C21" i="1" l="1"/>
  <c r="C20" i="1"/>
  <c r="C19" i="1"/>
  <c r="C8" i="1"/>
  <c r="B9" i="1"/>
  <c r="C6" i="1"/>
  <c r="B7" i="1"/>
  <c r="B5" i="1"/>
  <c r="AI11" i="9" l="1"/>
  <c r="G7" i="1"/>
  <c r="G14" i="1" s="1"/>
  <c r="F7" i="1"/>
  <c r="E7" i="1"/>
  <c r="D7" i="1"/>
  <c r="G9" i="1"/>
  <c r="AI12" i="9" s="1"/>
  <c r="E9" i="1"/>
  <c r="D9" i="1"/>
  <c r="F9" i="1"/>
  <c r="G16" i="1"/>
  <c r="E16" i="1" l="1"/>
  <c r="AG12" i="9"/>
  <c r="D16" i="1"/>
  <c r="AF12" i="9"/>
  <c r="F16" i="1"/>
  <c r="AH12" i="9"/>
  <c r="F14" i="1"/>
  <c r="AH11" i="9"/>
  <c r="E14" i="1"/>
  <c r="AG11" i="9"/>
  <c r="D14" i="1"/>
  <c r="AF11" i="9"/>
  <c r="C9" i="1"/>
  <c r="C7" i="1"/>
  <c r="AE11" i="9" l="1"/>
  <c r="AE12" i="9"/>
  <c r="AG17" i="9"/>
  <c r="AJ17" i="9"/>
  <c r="AI17" i="9"/>
  <c r="AH17" i="9"/>
  <c r="AF17" i="9"/>
  <c r="AE17" i="9"/>
  <c r="AD17" i="9"/>
  <c r="D21" i="4" l="1"/>
  <c r="D20" i="4"/>
  <c r="E20" i="4" s="1"/>
  <c r="F20" i="4" s="1"/>
  <c r="D19" i="4"/>
  <c r="E19" i="4" s="1"/>
  <c r="F19" i="4" s="1"/>
  <c r="D18" i="4"/>
  <c r="D17" i="4"/>
  <c r="D16" i="4"/>
  <c r="E16" i="4" s="1"/>
  <c r="F16" i="4" s="1"/>
  <c r="D15" i="4"/>
  <c r="D14" i="4"/>
  <c r="E14" i="4" s="1"/>
  <c r="D13" i="4"/>
  <c r="E13" i="4" s="1"/>
  <c r="D12" i="4"/>
  <c r="E12" i="4" s="1"/>
  <c r="F12" i="4" s="1"/>
  <c r="D11" i="4"/>
  <c r="E11" i="4" s="1"/>
  <c r="F11" i="4" s="1"/>
  <c r="D10" i="4"/>
  <c r="E10" i="4" s="1"/>
  <c r="D9" i="4"/>
  <c r="E7" i="4"/>
  <c r="D8" i="4"/>
  <c r="E8" i="4" s="1"/>
  <c r="F8" i="4" s="1"/>
  <c r="E15" i="4" l="1"/>
  <c r="F15" i="4" s="1"/>
  <c r="F14" i="4"/>
  <c r="E18" i="4"/>
  <c r="F18" i="4" s="1"/>
  <c r="E9" i="4"/>
  <c r="F9" i="4" s="1"/>
  <c r="F10" i="4"/>
  <c r="F13" i="4"/>
  <c r="E17" i="4"/>
  <c r="F17" i="4" s="1"/>
  <c r="E21" i="4"/>
  <c r="F21" i="4" s="1"/>
  <c r="D22" i="4"/>
  <c r="H8" i="4"/>
  <c r="C2" i="1" l="1"/>
  <c r="B45" i="7" l="1"/>
  <c r="D40" i="7"/>
  <c r="E37" i="7" s="1"/>
  <c r="E40" i="7" s="1"/>
  <c r="D35" i="7"/>
  <c r="E30" i="7" s="1"/>
  <c r="E35" i="7" s="1"/>
  <c r="F30" i="7" s="1"/>
  <c r="C34" i="1" s="1"/>
  <c r="F29" i="7"/>
  <c r="E29" i="7"/>
  <c r="D29" i="7"/>
  <c r="B46" i="7" l="1"/>
  <c r="C36" i="1"/>
  <c r="B47" i="7"/>
  <c r="B48" i="7" l="1"/>
  <c r="B49" i="7" l="1"/>
  <c r="B50" i="7" l="1"/>
  <c r="D2" i="1"/>
  <c r="S7" i="4"/>
  <c r="R7" i="4"/>
  <c r="Q7" i="4"/>
  <c r="P7" i="4"/>
  <c r="C44" i="7" l="1"/>
  <c r="E1" i="1"/>
  <c r="E45" i="7" l="1"/>
  <c r="F1" i="1"/>
  <c r="E46" i="7" s="1"/>
  <c r="E2" i="1"/>
  <c r="C45" i="7" l="1"/>
  <c r="D50" i="7"/>
  <c r="G1" i="1"/>
  <c r="E47" i="7" s="1"/>
  <c r="F2" i="1"/>
  <c r="E49" i="7" l="1"/>
  <c r="E48" i="7"/>
  <c r="E50" i="7"/>
  <c r="C50" i="7"/>
  <c r="C49" i="7"/>
  <c r="C46" i="7"/>
  <c r="F50" i="7"/>
  <c r="G2" i="1"/>
  <c r="D49" i="7"/>
  <c r="F49" i="7" s="1"/>
  <c r="D48" i="7"/>
  <c r="C48" i="7"/>
  <c r="C47" i="7" l="1"/>
  <c r="F48" i="7"/>
  <c r="C4" i="1" l="1"/>
  <c r="G5" i="1" l="1"/>
  <c r="F5" i="1"/>
  <c r="E5" i="1"/>
  <c r="D5" i="1"/>
  <c r="C22" i="4"/>
  <c r="N9" i="4"/>
  <c r="H10" i="4"/>
  <c r="N10" i="4"/>
  <c r="H11" i="4"/>
  <c r="N11" i="4"/>
  <c r="H12" i="4"/>
  <c r="N12" i="4"/>
  <c r="H13" i="4"/>
  <c r="N13" i="4"/>
  <c r="H14" i="4"/>
  <c r="N14" i="4"/>
  <c r="H15" i="4"/>
  <c r="N15" i="4"/>
  <c r="H16" i="4"/>
  <c r="N16" i="4"/>
  <c r="H17" i="4"/>
  <c r="N17" i="4"/>
  <c r="H18" i="4"/>
  <c r="N18" i="4"/>
  <c r="H19" i="4"/>
  <c r="N19" i="4"/>
  <c r="H20" i="4"/>
  <c r="N20" i="4"/>
  <c r="H21" i="4"/>
  <c r="N21" i="4"/>
  <c r="N8" i="4"/>
  <c r="AH10" i="9" l="1"/>
  <c r="AH14" i="9" s="1"/>
  <c r="AH15" i="9" s="1"/>
  <c r="F23" i="1" s="1"/>
  <c r="F35" i="1"/>
  <c r="F42" i="1"/>
  <c r="F34" i="1"/>
  <c r="AI10" i="9"/>
  <c r="G35" i="1"/>
  <c r="G42" i="1"/>
  <c r="G34" i="1"/>
  <c r="AF10" i="9"/>
  <c r="AF14" i="9" s="1"/>
  <c r="D35" i="1"/>
  <c r="D42" i="1"/>
  <c r="D34" i="1"/>
  <c r="AG10" i="9"/>
  <c r="AG14" i="9" s="1"/>
  <c r="AG15" i="9" s="1"/>
  <c r="E23" i="1" s="1"/>
  <c r="E42" i="1"/>
  <c r="E35" i="1"/>
  <c r="E34" i="1"/>
  <c r="E17" i="1"/>
  <c r="E15" i="1"/>
  <c r="F17" i="1"/>
  <c r="F15" i="1"/>
  <c r="C5" i="1"/>
  <c r="D17" i="1"/>
  <c r="D15" i="1"/>
  <c r="G17" i="1"/>
  <c r="G15" i="1"/>
  <c r="H9" i="4"/>
  <c r="H22" i="4" s="1"/>
  <c r="F22" i="4"/>
  <c r="R8" i="4"/>
  <c r="S8" i="4"/>
  <c r="Q8" i="4"/>
  <c r="P8" i="4"/>
  <c r="E22" i="4"/>
  <c r="Q20" i="4"/>
  <c r="R20" i="4"/>
  <c r="S20" i="4"/>
  <c r="P20" i="4"/>
  <c r="Q16" i="4"/>
  <c r="R16" i="4"/>
  <c r="S16" i="4"/>
  <c r="P16" i="4"/>
  <c r="Q14" i="4"/>
  <c r="R14" i="4"/>
  <c r="P14" i="4"/>
  <c r="S14" i="4"/>
  <c r="Q10" i="4"/>
  <c r="P10" i="4"/>
  <c r="R10" i="4"/>
  <c r="S10" i="4"/>
  <c r="Q12" i="4"/>
  <c r="R12" i="4"/>
  <c r="P12" i="4"/>
  <c r="S12" i="4"/>
  <c r="Q18" i="4"/>
  <c r="P18" i="4"/>
  <c r="R18" i="4"/>
  <c r="S18" i="4"/>
  <c r="Q21" i="4"/>
  <c r="R21" i="4"/>
  <c r="P21" i="4"/>
  <c r="S21" i="4"/>
  <c r="Q19" i="4"/>
  <c r="R19" i="4"/>
  <c r="P19" i="4"/>
  <c r="S19" i="4"/>
  <c r="Q17" i="4"/>
  <c r="R17" i="4"/>
  <c r="S17" i="4"/>
  <c r="P17" i="4"/>
  <c r="Q15" i="4"/>
  <c r="P15" i="4"/>
  <c r="R15" i="4"/>
  <c r="S15" i="4"/>
  <c r="Q13" i="4"/>
  <c r="R13" i="4"/>
  <c r="P13" i="4"/>
  <c r="S13" i="4"/>
  <c r="Q11" i="4"/>
  <c r="R11" i="4"/>
  <c r="S11" i="4"/>
  <c r="P11" i="4"/>
  <c r="R9" i="4"/>
  <c r="P9" i="4"/>
  <c r="AF15" i="9" l="1"/>
  <c r="AE10" i="9"/>
  <c r="AI14" i="9"/>
  <c r="AI15" i="9" s="1"/>
  <c r="G23" i="1" s="1"/>
  <c r="Q9" i="4"/>
  <c r="T9" i="4" s="1"/>
  <c r="S9" i="4"/>
  <c r="S22" i="4" s="1"/>
  <c r="G12" i="1" s="1"/>
  <c r="T8" i="4"/>
  <c r="T11" i="4"/>
  <c r="P22" i="4"/>
  <c r="D12" i="1" s="1"/>
  <c r="T17" i="4"/>
  <c r="T16" i="4"/>
  <c r="R22" i="4"/>
  <c r="F12" i="1" s="1"/>
  <c r="T20" i="4"/>
  <c r="T13" i="4"/>
  <c r="T19" i="4"/>
  <c r="T21" i="4"/>
  <c r="T12" i="4"/>
  <c r="T14" i="4"/>
  <c r="T15" i="4"/>
  <c r="T18" i="4"/>
  <c r="T10" i="4"/>
  <c r="Q22" i="4" l="1"/>
  <c r="E12" i="1" s="1"/>
  <c r="AE14" i="9"/>
  <c r="D23" i="1"/>
  <c r="AE15" i="9"/>
  <c r="AE16" i="9" s="1"/>
  <c r="AF16" i="9" s="1"/>
  <c r="C23" i="1" s="1"/>
  <c r="F34" i="7" s="1"/>
  <c r="G36" i="1"/>
  <c r="F36" i="1"/>
  <c r="E36" i="1"/>
  <c r="T22" i="4" l="1"/>
  <c r="Q23" i="4" s="1"/>
  <c r="C12" i="1"/>
  <c r="P23" i="4" l="1"/>
  <c r="R23" i="4"/>
  <c r="S23" i="4"/>
  <c r="C24" i="1"/>
  <c r="F33" i="7" s="1"/>
  <c r="G24" i="1"/>
  <c r="G26" i="1" s="1"/>
  <c r="D24" i="1"/>
  <c r="D26" i="1" s="1"/>
  <c r="F24" i="1"/>
  <c r="F26" i="1" s="1"/>
  <c r="E24" i="1"/>
  <c r="E26" i="1" s="1"/>
  <c r="D31" i="1" l="1"/>
  <c r="F38" i="1"/>
  <c r="F39" i="1" s="1"/>
  <c r="F31" i="1"/>
  <c r="G38" i="1"/>
  <c r="G39" i="1" s="1"/>
  <c r="G31" i="1"/>
  <c r="E38" i="1"/>
  <c r="E39" i="1" s="1"/>
  <c r="E31" i="1"/>
  <c r="C26" i="1"/>
  <c r="C38" i="1" s="1"/>
  <c r="D36" i="1" l="1"/>
  <c r="D38" i="1" s="1"/>
  <c r="D39" i="1" s="1"/>
  <c r="D44" i="1" l="1"/>
  <c r="G44" i="1"/>
  <c r="F44" i="1"/>
  <c r="E44" i="1"/>
  <c r="C43" i="1"/>
  <c r="C44" i="1" s="1"/>
  <c r="F46" i="1" l="1"/>
  <c r="F47" i="1" s="1"/>
  <c r="F49" i="1" s="1"/>
  <c r="F51" i="1" s="1"/>
  <c r="F52" i="1" s="1"/>
  <c r="G46" i="1"/>
  <c r="G47" i="1" s="1"/>
  <c r="G49" i="1" s="1"/>
  <c r="G51" i="1" s="1"/>
  <c r="G52" i="1" s="1"/>
  <c r="E46" i="1"/>
  <c r="E47" i="1" s="1"/>
  <c r="E49" i="1" s="1"/>
  <c r="E51" i="1" s="1"/>
  <c r="E52" i="1" s="1"/>
  <c r="D46" i="1"/>
  <c r="D47" i="1" s="1"/>
  <c r="D47" i="7"/>
  <c r="F47" i="7" s="1"/>
  <c r="F32" i="7"/>
  <c r="C46" i="1"/>
  <c r="D45" i="7" l="1"/>
  <c r="F45" i="7" s="1"/>
  <c r="D46" i="7"/>
  <c r="F46" i="7" s="1"/>
  <c r="D49" i="1"/>
  <c r="D44" i="7" s="1"/>
  <c r="F44" i="7" s="1"/>
  <c r="F51" i="7" l="1"/>
  <c r="F31" i="7" s="1"/>
  <c r="F35" i="7" s="1"/>
  <c r="D51" i="1"/>
  <c r="D52" i="1" l="1"/>
  <c r="C52" i="1" s="1"/>
  <c r="C51" i="1"/>
</calcChain>
</file>

<file path=xl/sharedStrings.xml><?xml version="1.0" encoding="utf-8"?>
<sst xmlns="http://schemas.openxmlformats.org/spreadsheetml/2006/main" count="192" uniqueCount="157">
  <si>
    <t>Cornell University</t>
  </si>
  <si>
    <t>Recharge Entity - Rate Review Template</t>
  </si>
  <si>
    <t>College/Division</t>
  </si>
  <si>
    <t>Department</t>
  </si>
  <si>
    <t>Accounts</t>
  </si>
  <si>
    <t>Operations</t>
  </si>
  <si>
    <t>Replacement &amp; Renewal</t>
  </si>
  <si>
    <t>External Up‐charge</t>
  </si>
  <si>
    <t>Description of Facility</t>
  </si>
  <si>
    <t>Facility Type (check one)</t>
  </si>
  <si>
    <t>Recharge Operation (&lt;$50,000/yr)</t>
  </si>
  <si>
    <t>Service Facility (&gt;50,000 &lt;2M/yr)</t>
  </si>
  <si>
    <t>Institutional Recharge Operation (&gt;$2M/yr)</t>
  </si>
  <si>
    <t>Specialized Service Center (Officially Designated, &gt; $2M/yr)</t>
  </si>
  <si>
    <t>Date of Submission</t>
  </si>
  <si>
    <t>Period of Rate Request</t>
  </si>
  <si>
    <t>Facility Manager</t>
  </si>
  <si>
    <t>Revenue</t>
  </si>
  <si>
    <t>Capital Expenditures</t>
  </si>
  <si>
    <t>Depreciation Transfer</t>
  </si>
  <si>
    <t>Beginning of Year Balance</t>
  </si>
  <si>
    <t>Depreciation</t>
  </si>
  <si>
    <t>Requested Rate</t>
  </si>
  <si>
    <t>Unit of Measure</t>
  </si>
  <si>
    <t>Good or Service</t>
  </si>
  <si>
    <t>Forecasted Output</t>
  </si>
  <si>
    <t>Funds Received</t>
  </si>
  <si>
    <t>Rate Calculation Details (or attach additional pages)</t>
  </si>
  <si>
    <t>Name</t>
  </si>
  <si>
    <t>From</t>
  </si>
  <si>
    <t>To</t>
  </si>
  <si>
    <t>Job description</t>
  </si>
  <si>
    <t>Annual S&amp;W</t>
  </si>
  <si>
    <t>EFFORT IN %</t>
  </si>
  <si>
    <t>Total</t>
  </si>
  <si>
    <t>S&amp;W&amp;B</t>
  </si>
  <si>
    <t>Total Staff</t>
  </si>
  <si>
    <t>Enter Fringe Benefit Rate (%)</t>
  </si>
  <si>
    <t>Expenses</t>
  </si>
  <si>
    <t>Communication</t>
  </si>
  <si>
    <t>Fees/Insur/Licences/Taxes</t>
  </si>
  <si>
    <t>Repairs &amp; Maintenance</t>
  </si>
  <si>
    <t>Supplies</t>
  </si>
  <si>
    <t>SALARY &amp; WAGE EFFORTS</t>
  </si>
  <si>
    <t>% of effort</t>
  </si>
  <si>
    <t>Asset Total Cost</t>
  </si>
  <si>
    <t>In Service Date</t>
  </si>
  <si>
    <t>Service Rate Flag</t>
  </si>
  <si>
    <t>Asset Description</t>
  </si>
  <si>
    <t>Tag Number</t>
  </si>
  <si>
    <t>Asset Number</t>
  </si>
  <si>
    <t>Dept Org Name</t>
  </si>
  <si>
    <t>Dept Org</t>
  </si>
  <si>
    <t>Total Subsidies</t>
  </si>
  <si>
    <t>Surplus (+) or Deficit (-) from Prior Year</t>
  </si>
  <si>
    <t>Requested Rate(s)</t>
  </si>
  <si>
    <t>Repl &amp; Renl Acct Beginning Balance</t>
  </si>
  <si>
    <t>Accumulated Depreciation Amount</t>
  </si>
  <si>
    <t>YTD Depreciation Amount</t>
  </si>
  <si>
    <t>Previous Year Depreciation Amount</t>
  </si>
  <si>
    <t>Projected Depreciation Expense in the Next Fiscal Year</t>
  </si>
  <si>
    <t>Proposed Rates</t>
  </si>
  <si>
    <t>Order#</t>
  </si>
  <si>
    <t>Unit Name</t>
  </si>
  <si>
    <t>Subsidy #1</t>
  </si>
  <si>
    <t>Subsidy #2</t>
  </si>
  <si>
    <t>Repl &amp; Renl Acct Ending Balance</t>
  </si>
  <si>
    <t>Subsidy (requested year only)</t>
  </si>
  <si>
    <t>Expense (less depreciation)</t>
  </si>
  <si>
    <t>Depreciation / Transfers</t>
  </si>
  <si>
    <t>Surplus (+) or Deficit (-)</t>
  </si>
  <si>
    <t>Estimated Billable Units</t>
  </si>
  <si>
    <t>Total Expenses</t>
  </si>
  <si>
    <t>Surplus/Deficits</t>
  </si>
  <si>
    <t>Subsidies</t>
  </si>
  <si>
    <t>Misc / Other</t>
  </si>
  <si>
    <t>Subtotal Salary &amp; Wages &amp; Benefits</t>
  </si>
  <si>
    <t xml:space="preserve">Subtotal Non-Salary </t>
  </si>
  <si>
    <t>Total Expenses +/- Surplus/Deficit</t>
  </si>
  <si>
    <t>Calculated Rates Prior to Surplus &amp; Subsidy</t>
  </si>
  <si>
    <t>Calculated Rates with Surplus/Deficit</t>
  </si>
  <si>
    <t>SIP %</t>
  </si>
  <si>
    <t>Annual Salary with SIP</t>
  </si>
  <si>
    <t>Total Wages and Benefits</t>
  </si>
  <si>
    <t>% of Time Allocated to Facility</t>
  </si>
  <si>
    <t>Total Wages and Benefits Charged to Facility</t>
  </si>
  <si>
    <t>Total
(must = 100%)</t>
  </si>
  <si>
    <t>Total Expense +/- Surplus/Deficit - Subsidies</t>
  </si>
  <si>
    <t>Calculated Rates with Surplus &amp; Subsidies</t>
  </si>
  <si>
    <t>Surplus/Deficit Adjustments</t>
  </si>
  <si>
    <t>Subtotal Surplus/Deficit dialed into rates</t>
  </si>
  <si>
    <t>SUMMARY</t>
  </si>
  <si>
    <t>All</t>
  </si>
  <si>
    <t>Projected Depreciation Expenseover the Next 12 Months</t>
  </si>
  <si>
    <t>Org Owner Account Number</t>
  </si>
  <si>
    <t>Old Tag Number</t>
  </si>
  <si>
    <t>Org Tag Number</t>
  </si>
  <si>
    <t>Government Tag Number</t>
  </si>
  <si>
    <t>Asset CG Agency Number</t>
  </si>
  <si>
    <t>Sub Fund Grp Name</t>
  </si>
  <si>
    <t>Sub Fund Grp</t>
  </si>
  <si>
    <t>Acquisition Type Name</t>
  </si>
  <si>
    <t>Asset Condition Code</t>
  </si>
  <si>
    <t>Org Inventory Name</t>
  </si>
  <si>
    <t>Org Notes Text</t>
  </si>
  <si>
    <t>Manufacturer Name</t>
  </si>
  <si>
    <t>Model Number</t>
  </si>
  <si>
    <t>Serial Number</t>
  </si>
  <si>
    <t>Inventory Status Code</t>
  </si>
  <si>
    <t>Inventory Status Description</t>
  </si>
  <si>
    <t>Last Inventory Date</t>
  </si>
  <si>
    <t>Building Code</t>
  </si>
  <si>
    <t>Building Name</t>
  </si>
  <si>
    <t>Room Number</t>
  </si>
  <si>
    <t>Asset Depreciation Life Limit</t>
  </si>
  <si>
    <t>Net Book Value</t>
  </si>
  <si>
    <t>Subtotal</t>
  </si>
  <si>
    <t>Comments</t>
  </si>
  <si>
    <t>Expense Allocations</t>
  </si>
  <si>
    <t>Expenses (Non-Specific, Allocated)</t>
  </si>
  <si>
    <t>Alloc #</t>
  </si>
  <si>
    <t>Expenses (Service Specific)</t>
  </si>
  <si>
    <t>This is allocated based on equipment usage provided in the "Assets" tab.</t>
  </si>
  <si>
    <t>These are expenses where costs are not specific to any one service, but instead need to be spread across the services based on one of the "Expense Allocations".</t>
  </si>
  <si>
    <t>This is allocated based on effort provided in the "S&amp;W" tab.</t>
  </si>
  <si>
    <t>Sample Costs</t>
  </si>
  <si>
    <t>Training</t>
  </si>
  <si>
    <t>Revenue Check</t>
  </si>
  <si>
    <t>Monthly</t>
  </si>
  <si>
    <t>Annual</t>
  </si>
  <si>
    <t>This is a User Fee Subsidy where all users are charged less than the total costs.  This type of subsidy will need to be spread across the services based on one of the "Expense Allocations".</t>
  </si>
  <si>
    <t>This is a User Subsidy that is specific to certain users (i.e. students). This will need to be entered into the appropriate service.</t>
  </si>
  <si>
    <t>This automatically pulls in the surplus/deficit from the Summary" tab.  This will need to be spread across the services based on one of the "Expense Allocations".</t>
  </si>
  <si>
    <t>This is if there is a large surplus/deficit where reducing this all in one year would dramatically affect prices.  Here you can adjust how much surplus/deficit is reduced in the given year, with the intent to bring to zero with two to three years.  It will use the same allocation method as selected for the total surplus/deficit.</t>
  </si>
  <si>
    <t>Suplus/(Deficit)</t>
  </si>
  <si>
    <t>This represents the surplus/(deficit) that the account will be in at the end of the year, including any subsidies and prior year-end surplus/deficits.</t>
  </si>
  <si>
    <t>These represent the different metrics that you might have within your department.  These can be used to spread out the expenses across your various billing services.</t>
  </si>
  <si>
    <t>These are expenses that can be directly related to one or multiple services.  You will need to assign these expenses to the appropriate service(s).</t>
  </si>
  <si>
    <t>Direct</t>
  </si>
  <si>
    <t>Allocated</t>
  </si>
  <si>
    <t>Total Direct</t>
  </si>
  <si>
    <t>Select Type
(Direct/
Allocated)</t>
  </si>
  <si>
    <t>Select Service/Method</t>
  </si>
  <si>
    <t>Vaeriance to table</t>
  </si>
  <si>
    <t>Total Allocated</t>
  </si>
  <si>
    <t>Org Code</t>
  </si>
  <si>
    <t>Code</t>
  </si>
  <si>
    <t>Short Description</t>
  </si>
  <si>
    <t>email</t>
  </si>
  <si>
    <t># of Units (1)</t>
  </si>
  <si>
    <t># of Units (2)</t>
  </si>
  <si>
    <t># of Units (3)</t>
  </si>
  <si>
    <t>Unit 1</t>
  </si>
  <si>
    <t>Unit 2</t>
  </si>
  <si>
    <t>Unit 3</t>
  </si>
  <si>
    <t>Unit 4</t>
  </si>
  <si>
    <t>Send completed requests to servicefacility@cornell.edu for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</si>
</sst>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mm/dd/yy;@"/>
  </numFmts>
  <fonts count="25" x14ac:knownFonts="1">
    <font>
      <sz val="11"/>
      <color theme="1"/>
      <name val="Book Antiqua"/>
      <family val="2"/>
    </font>
    <font>
      <sz val="11"/>
      <color theme="1"/>
      <name val="Book Antiqua"/>
      <family val="2"/>
    </font>
    <font>
      <sz val="11"/>
      <color theme="1"/>
      <name val="Book Antiqua"/>
      <family val="2"/>
      <scheme val="minor"/>
    </font>
    <font>
      <b/>
      <sz val="11"/>
      <color theme="1"/>
      <name val="Book Antiqua"/>
      <family val="2"/>
      <scheme val="minor"/>
    </font>
    <font>
      <u/>
      <sz val="11"/>
      <color theme="10"/>
      <name val="Book Antiqua"/>
      <family val="2"/>
      <scheme val="minor"/>
    </font>
    <font>
      <sz val="11"/>
      <color theme="0"/>
      <name val="Book Antiqua"/>
      <family val="2"/>
      <scheme val="minor"/>
    </font>
    <font>
      <b/>
      <sz val="14"/>
      <color rgb="FFFF0000"/>
      <name val="Book Antiqua"/>
      <family val="2"/>
      <scheme val="minor"/>
    </font>
    <font>
      <b/>
      <sz val="11"/>
      <color theme="1"/>
      <name val="Book Antiqua"/>
      <family val="1"/>
      <scheme val="minor"/>
    </font>
    <font>
      <sz val="11"/>
      <color theme="1"/>
      <name val="Book Antiqua"/>
      <family val="1"/>
      <scheme val="minor"/>
    </font>
    <font>
      <b/>
      <sz val="11"/>
      <color theme="1"/>
      <name val="Book Antiqua"/>
      <family val="1"/>
    </font>
    <font>
      <sz val="11"/>
      <color theme="1"/>
      <name val="Book Antiqua"/>
      <family val="1"/>
    </font>
    <font>
      <b/>
      <sz val="11"/>
      <name val="Book Antiqua"/>
      <family val="1"/>
    </font>
    <font>
      <sz val="11"/>
      <name val="Book Antiqua"/>
      <family val="1"/>
    </font>
    <font>
      <b/>
      <sz val="17"/>
      <color theme="1"/>
      <name val="Book Antiqua"/>
      <family val="1"/>
    </font>
    <font>
      <b/>
      <i/>
      <sz val="11"/>
      <color theme="1"/>
      <name val="Book Antiqua"/>
      <family val="1"/>
    </font>
    <font>
      <b/>
      <sz val="17"/>
      <name val="Book Antiqua"/>
      <family val="1"/>
    </font>
    <font>
      <i/>
      <sz val="11"/>
      <color theme="1"/>
      <name val="Book Antiqua"/>
      <family val="1"/>
    </font>
    <font>
      <sz val="11"/>
      <color theme="1"/>
      <name val="Calibri"/>
      <family val="2"/>
    </font>
    <font>
      <b/>
      <sz val="11"/>
      <name val="Book Antiqua"/>
      <family val="1"/>
      <scheme val="minor"/>
    </font>
    <font>
      <b/>
      <i/>
      <sz val="11"/>
      <name val="Book Antiqua"/>
      <family val="1"/>
    </font>
    <font>
      <b/>
      <sz val="15"/>
      <color theme="1"/>
      <name val="Book Antiqua"/>
      <family val="1"/>
    </font>
    <font>
      <b/>
      <i/>
      <sz val="17"/>
      <name val="Book Antiqua"/>
      <family val="1"/>
    </font>
    <font>
      <b/>
      <sz val="11"/>
      <color theme="0"/>
      <name val="Book Antiqua"/>
      <family val="1"/>
      <scheme val="minor"/>
    </font>
    <font>
      <i/>
      <sz val="11"/>
      <color theme="1"/>
      <name val="Book Antiqua"/>
      <family val="1"/>
      <scheme val="minor"/>
    </font>
    <font>
      <u/>
      <sz val="11"/>
      <color theme="10"/>
      <name val="Book Antiqua"/>
      <family val="2"/>
    </font>
  </fonts>
  <fills count="27">
    <fill>
      <patternFill patternType="none"/>
    </fill>
    <fill>
      <patternFill patternType="gray125"/>
    </fill>
    <fill>
      <patternFill patternType="solid">
        <fgColor rgb="FFFFFFCC"/>
        <bgColor indexed="64"/>
      </patternFill>
    </fill>
    <fill>
      <patternFill patternType="solid">
        <fgColor rgb="FFA5DFA8"/>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2" tint="0.59999389629810485"/>
        <bgColor indexed="64"/>
      </patternFill>
    </fill>
    <fill>
      <patternFill patternType="solid">
        <fgColor theme="0" tint="-0.14999847407452621"/>
        <bgColor indexed="64"/>
      </patternFill>
    </fill>
    <fill>
      <patternFill patternType="solid">
        <fgColor theme="2"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rgb="FFD5B885"/>
        <bgColor indexed="64"/>
      </patternFill>
    </fill>
    <fill>
      <patternFill patternType="solid">
        <fgColor rgb="FFD3B5E9"/>
        <bgColor indexed="64"/>
      </patternFill>
    </fill>
    <fill>
      <patternFill patternType="solid">
        <fgColor theme="7" tint="0.79998168889431442"/>
        <bgColor indexed="64"/>
      </patternFill>
    </fill>
    <fill>
      <patternFill patternType="solid">
        <fgColor rgb="FFDFC9EF"/>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FC000"/>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399975585192419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double">
        <color indexed="64"/>
      </top>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bottom/>
      <diagonal/>
    </border>
    <border>
      <left/>
      <right/>
      <top style="double">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thin">
        <color auto="1"/>
      </left>
      <right style="thin">
        <color indexed="64"/>
      </right>
      <top/>
      <bottom style="double">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double">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4" fontId="2" fillId="0" borderId="0" applyFont="0" applyFill="0" applyBorder="0" applyAlignment="0" applyProtection="0"/>
    <xf numFmtId="0" fontId="17" fillId="0" borderId="0"/>
    <xf numFmtId="0" fontId="4" fillId="0" borderId="0" applyNumberFormat="0" applyFill="0" applyBorder="0" applyAlignment="0" applyProtection="0"/>
    <xf numFmtId="0" fontId="2" fillId="0" borderId="0"/>
    <xf numFmtId="0" fontId="1" fillId="0" borderId="0"/>
    <xf numFmtId="0" fontId="24" fillId="0" borderId="0" applyNumberFormat="0" applyFill="0" applyBorder="0" applyAlignment="0" applyProtection="0"/>
  </cellStyleXfs>
  <cellXfs count="245">
    <xf numFmtId="0" fontId="0" fillId="0" borderId="0" xfId="0"/>
    <xf numFmtId="0" fontId="2" fillId="0" borderId="0" xfId="3" applyAlignment="1">
      <alignment horizontal="centerContinuous"/>
    </xf>
    <xf numFmtId="0" fontId="2" fillId="0" borderId="0" xfId="3"/>
    <xf numFmtId="0" fontId="3" fillId="0" borderId="0" xfId="3" applyFont="1" applyAlignment="1">
      <alignment horizontal="centerContinuous"/>
    </xf>
    <xf numFmtId="0" fontId="2" fillId="0" borderId="2" xfId="3" applyBorder="1"/>
    <xf numFmtId="0" fontId="2" fillId="0" borderId="3" xfId="3" applyBorder="1"/>
    <xf numFmtId="0" fontId="2" fillId="0" borderId="0" xfId="3" applyAlignment="1">
      <alignment horizontal="left"/>
    </xf>
    <xf numFmtId="0" fontId="3" fillId="0" borderId="1" xfId="3" applyFont="1" applyBorder="1"/>
    <xf numFmtId="0" fontId="2" fillId="0" borderId="5" xfId="3" applyBorder="1"/>
    <xf numFmtId="0" fontId="2" fillId="0" borderId="6" xfId="3" applyBorder="1"/>
    <xf numFmtId="0" fontId="2" fillId="0" borderId="9" xfId="3" applyBorder="1"/>
    <xf numFmtId="0" fontId="2" fillId="0" borderId="5" xfId="3" applyBorder="1" applyAlignment="1">
      <alignment horizontal="center"/>
    </xf>
    <xf numFmtId="0" fontId="2" fillId="0" borderId="6" xfId="3" applyBorder="1" applyAlignment="1">
      <alignment horizontal="center"/>
    </xf>
    <xf numFmtId="0" fontId="2" fillId="0" borderId="0" xfId="3" applyAlignment="1">
      <alignment horizontal="center"/>
    </xf>
    <xf numFmtId="0" fontId="2" fillId="0" borderId="7" xfId="3" applyBorder="1" applyAlignment="1">
      <alignment horizontal="center"/>
    </xf>
    <xf numFmtId="0" fontId="2" fillId="2" borderId="0" xfId="3" applyFill="1"/>
    <xf numFmtId="0" fontId="2" fillId="2" borderId="0" xfId="3" applyFill="1" applyAlignment="1">
      <alignment horizontal="left"/>
    </xf>
    <xf numFmtId="14" fontId="2" fillId="2" borderId="0" xfId="3" applyNumberFormat="1" applyFill="1" applyAlignment="1">
      <alignment horizontal="center"/>
    </xf>
    <xf numFmtId="0" fontId="6" fillId="0" borderId="0" xfId="3" applyFont="1" applyAlignment="1">
      <alignment horizontal="centerContinuous"/>
    </xf>
    <xf numFmtId="14" fontId="8" fillId="2" borderId="0" xfId="3" applyNumberFormat="1" applyFont="1" applyFill="1" applyAlignment="1">
      <alignment horizontal="center"/>
    </xf>
    <xf numFmtId="0" fontId="0" fillId="2" borderId="0" xfId="0" applyFill="1"/>
    <xf numFmtId="0" fontId="0" fillId="2" borderId="0" xfId="0" applyFill="1" applyAlignment="1">
      <alignment horizontal="center"/>
    </xf>
    <xf numFmtId="0" fontId="2" fillId="2" borderId="6" xfId="3" applyFill="1" applyBorder="1"/>
    <xf numFmtId="0" fontId="9" fillId="3" borderId="10" xfId="0" applyFont="1" applyFill="1" applyBorder="1" applyAlignment="1">
      <alignment horizontal="centerContinuous" vertical="center" wrapText="1"/>
    </xf>
    <xf numFmtId="0" fontId="9" fillId="4" borderId="10" xfId="0" applyFont="1" applyFill="1" applyBorder="1" applyAlignment="1">
      <alignment horizontal="centerContinuous" vertical="center" wrapText="1"/>
    </xf>
    <xf numFmtId="0" fontId="9" fillId="6" borderId="0" xfId="0" applyFont="1" applyFill="1" applyAlignment="1">
      <alignment horizontal="right"/>
    </xf>
    <xf numFmtId="0" fontId="0" fillId="6" borderId="14" xfId="0" applyFill="1" applyBorder="1"/>
    <xf numFmtId="0" fontId="0" fillId="6" borderId="15" xfId="0" applyFill="1" applyBorder="1"/>
    <xf numFmtId="0" fontId="0" fillId="6" borderId="16" xfId="0" applyFill="1" applyBorder="1"/>
    <xf numFmtId="0" fontId="0" fillId="6" borderId="17" xfId="0" applyFill="1" applyBorder="1"/>
    <xf numFmtId="0" fontId="0" fillId="6" borderId="18" xfId="0" applyFill="1" applyBorder="1"/>
    <xf numFmtId="0" fontId="0" fillId="6" borderId="19" xfId="0" applyFill="1" applyBorder="1"/>
    <xf numFmtId="0" fontId="0" fillId="6" borderId="20" xfId="0" applyFill="1" applyBorder="1"/>
    <xf numFmtId="0" fontId="0" fillId="6" borderId="21" xfId="0" applyFill="1" applyBorder="1"/>
    <xf numFmtId="10" fontId="9" fillId="2" borderId="11" xfId="2" applyNumberFormat="1" applyFont="1" applyFill="1" applyBorder="1" applyAlignment="1">
      <alignment horizontal="center"/>
    </xf>
    <xf numFmtId="41" fontId="0" fillId="2" borderId="0" xfId="0" applyNumberFormat="1" applyFill="1"/>
    <xf numFmtId="164" fontId="9" fillId="8" borderId="7" xfId="4" applyNumberFormat="1" applyFont="1" applyFill="1" applyBorder="1"/>
    <xf numFmtId="0" fontId="9" fillId="4" borderId="12" xfId="0" applyFont="1" applyFill="1" applyBorder="1" applyAlignment="1">
      <alignment horizontal="centerContinuous" vertical="center" wrapText="1"/>
    </xf>
    <xf numFmtId="0" fontId="9" fillId="4" borderId="13" xfId="0" applyFont="1" applyFill="1" applyBorder="1" applyAlignment="1">
      <alignment horizontal="centerContinuous" vertical="center" wrapText="1"/>
    </xf>
    <xf numFmtId="0" fontId="9" fillId="3" borderId="24" xfId="0" applyFont="1" applyFill="1" applyBorder="1" applyAlignment="1">
      <alignment horizontal="centerContinuous" vertical="center" wrapText="1"/>
    </xf>
    <xf numFmtId="0" fontId="0" fillId="0" borderId="26" xfId="0" applyBorder="1"/>
    <xf numFmtId="0" fontId="9" fillId="9" borderId="3" xfId="0" applyFont="1" applyFill="1" applyBorder="1" applyAlignment="1">
      <alignment horizontal="centerContinuous" vertical="center" wrapText="1"/>
    </xf>
    <xf numFmtId="0" fontId="9" fillId="9" borderId="24" xfId="0" applyFont="1" applyFill="1" applyBorder="1" applyAlignment="1">
      <alignment horizontal="centerContinuous" vertical="center" wrapText="1"/>
    </xf>
    <xf numFmtId="0" fontId="9" fillId="7" borderId="10" xfId="0" applyFont="1" applyFill="1" applyBorder="1" applyAlignment="1">
      <alignment horizontal="centerContinuous" vertical="center" wrapText="1"/>
    </xf>
    <xf numFmtId="0" fontId="9" fillId="7" borderId="12" xfId="0" applyFont="1" applyFill="1" applyBorder="1" applyAlignment="1">
      <alignment horizontal="centerContinuous" vertical="center" wrapText="1"/>
    </xf>
    <xf numFmtId="0" fontId="9" fillId="7" borderId="2" xfId="0" applyFont="1" applyFill="1" applyBorder="1" applyAlignment="1">
      <alignment horizontal="centerContinuous" vertical="center" wrapText="1"/>
    </xf>
    <xf numFmtId="0" fontId="13" fillId="0" borderId="0" xfId="0" applyFont="1"/>
    <xf numFmtId="9" fontId="0" fillId="0" borderId="28" xfId="2" applyFont="1" applyBorder="1"/>
    <xf numFmtId="0" fontId="14" fillId="0" borderId="23" xfId="0" applyFont="1" applyBorder="1"/>
    <xf numFmtId="0" fontId="14" fillId="0" borderId="27" xfId="0" applyFont="1" applyBorder="1"/>
    <xf numFmtId="9" fontId="14" fillId="0" borderId="27" xfId="2" applyFont="1" applyBorder="1"/>
    <xf numFmtId="0" fontId="9" fillId="5" borderId="4" xfId="0" applyFont="1" applyFill="1" applyBorder="1" applyAlignment="1">
      <alignment horizontal="centerContinuous" vertical="center" wrapText="1"/>
    </xf>
    <xf numFmtId="9" fontId="0" fillId="2" borderId="8" xfId="2" applyFont="1" applyFill="1" applyBorder="1"/>
    <xf numFmtId="9" fontId="0" fillId="2" borderId="30" xfId="2" applyFont="1" applyFill="1" applyBorder="1"/>
    <xf numFmtId="0" fontId="9" fillId="0" borderId="22" xfId="0" applyFont="1" applyBorder="1"/>
    <xf numFmtId="41" fontId="0" fillId="10" borderId="0" xfId="0" applyNumberFormat="1" applyFill="1"/>
    <xf numFmtId="41" fontId="9" fillId="10" borderId="26" xfId="0" applyNumberFormat="1" applyFont="1" applyFill="1" applyBorder="1"/>
    <xf numFmtId="9" fontId="0" fillId="10" borderId="0" xfId="2" applyFont="1" applyFill="1"/>
    <xf numFmtId="164" fontId="0" fillId="10" borderId="0" xfId="2" applyNumberFormat="1" applyFont="1" applyFill="1"/>
    <xf numFmtId="164" fontId="9" fillId="10" borderId="26" xfId="2" applyNumberFormat="1" applyFont="1" applyFill="1" applyBorder="1"/>
    <xf numFmtId="41" fontId="9" fillId="8" borderId="25" xfId="0" applyNumberFormat="1" applyFont="1" applyFill="1" applyBorder="1"/>
    <xf numFmtId="164" fontId="9" fillId="8" borderId="25" xfId="2" applyNumberFormat="1" applyFont="1" applyFill="1" applyBorder="1"/>
    <xf numFmtId="164" fontId="9" fillId="8" borderId="29" xfId="2" applyNumberFormat="1" applyFont="1" applyFill="1" applyBorder="1"/>
    <xf numFmtId="164" fontId="2" fillId="10" borderId="7" xfId="3" applyNumberFormat="1" applyFill="1" applyBorder="1"/>
    <xf numFmtId="0" fontId="2" fillId="10" borderId="9" xfId="3" applyFill="1" applyBorder="1"/>
    <xf numFmtId="0" fontId="7" fillId="10" borderId="3" xfId="3" applyFont="1" applyFill="1" applyBorder="1"/>
    <xf numFmtId="164" fontId="11" fillId="8" borderId="7" xfId="4" applyNumberFormat="1" applyFont="1" applyFill="1" applyBorder="1"/>
    <xf numFmtId="41" fontId="2" fillId="0" borderId="0" xfId="3" applyNumberFormat="1"/>
    <xf numFmtId="164" fontId="9" fillId="2" borderId="7" xfId="4" applyNumberFormat="1" applyFont="1" applyFill="1" applyBorder="1"/>
    <xf numFmtId="41" fontId="0" fillId="2" borderId="7" xfId="4" applyNumberFormat="1" applyFont="1" applyFill="1" applyBorder="1"/>
    <xf numFmtId="41" fontId="2" fillId="0" borderId="7" xfId="3" applyNumberFormat="1" applyBorder="1"/>
    <xf numFmtId="164" fontId="11" fillId="8" borderId="4" xfId="4" applyNumberFormat="1" applyFont="1" applyFill="1" applyBorder="1"/>
    <xf numFmtId="0" fontId="7" fillId="0" borderId="9" xfId="3" applyFont="1" applyBorder="1"/>
    <xf numFmtId="0" fontId="5" fillId="0" borderId="0" xfId="3" applyFont="1" applyAlignment="1">
      <alignment horizontal="center"/>
    </xf>
    <xf numFmtId="0" fontId="3" fillId="0" borderId="5" xfId="3" applyFont="1" applyBorder="1"/>
    <xf numFmtId="0" fontId="7" fillId="10" borderId="9" xfId="3" applyFont="1" applyFill="1" applyBorder="1"/>
    <xf numFmtId="0" fontId="2" fillId="11" borderId="0" xfId="3" applyFill="1" applyAlignment="1">
      <alignment horizontal="center"/>
    </xf>
    <xf numFmtId="0" fontId="2" fillId="12" borderId="0" xfId="3" applyFill="1"/>
    <xf numFmtId="41" fontId="2" fillId="12" borderId="0" xfId="3" applyNumberFormat="1" applyFill="1"/>
    <xf numFmtId="41" fontId="0" fillId="12" borderId="7" xfId="4" applyNumberFormat="1" applyFont="1" applyFill="1" applyBorder="1"/>
    <xf numFmtId="0" fontId="9" fillId="2" borderId="11" xfId="0" applyFont="1" applyFill="1" applyBorder="1" applyAlignment="1">
      <alignment horizontal="centerContinuous" vertical="center" wrapText="1"/>
    </xf>
    <xf numFmtId="0" fontId="4" fillId="0" borderId="0" xfId="6" applyAlignment="1">
      <alignment horizontal="centerContinuous"/>
    </xf>
    <xf numFmtId="0" fontId="7" fillId="0" borderId="2" xfId="3" applyFont="1" applyBorder="1" applyAlignment="1">
      <alignment horizontal="center" vertical="center" wrapText="1"/>
    </xf>
    <xf numFmtId="0" fontId="7" fillId="13" borderId="2" xfId="3" applyFont="1" applyFill="1" applyBorder="1" applyAlignment="1">
      <alignment horizontal="center" vertical="center" wrapText="1"/>
    </xf>
    <xf numFmtId="0" fontId="7" fillId="0" borderId="0" xfId="3" applyFont="1"/>
    <xf numFmtId="0" fontId="18" fillId="0" borderId="0" xfId="3" applyFont="1"/>
    <xf numFmtId="41" fontId="9" fillId="8" borderId="7" xfId="4" applyNumberFormat="1" applyFont="1" applyFill="1" applyBorder="1"/>
    <xf numFmtId="164" fontId="7" fillId="10" borderId="33" xfId="3" applyNumberFormat="1" applyFont="1" applyFill="1" applyBorder="1"/>
    <xf numFmtId="0" fontId="9" fillId="9" borderId="29" xfId="0" applyFont="1" applyFill="1" applyBorder="1" applyAlignment="1">
      <alignment horizontal="centerContinuous" vertical="center" wrapText="1"/>
    </xf>
    <xf numFmtId="0" fontId="9" fillId="9" borderId="2" xfId="0" applyFont="1" applyFill="1" applyBorder="1" applyAlignment="1">
      <alignment horizontal="centerContinuous" vertical="center" wrapText="1"/>
    </xf>
    <xf numFmtId="0" fontId="0" fillId="6" borderId="0" xfId="0" applyFill="1"/>
    <xf numFmtId="9" fontId="0" fillId="2" borderId="0" xfId="2" applyFont="1" applyFill="1"/>
    <xf numFmtId="9" fontId="9" fillId="10" borderId="26" xfId="2" applyFont="1" applyFill="1" applyBorder="1"/>
    <xf numFmtId="41" fontId="9" fillId="8" borderId="36" xfId="0" applyNumberFormat="1" applyFont="1" applyFill="1" applyBorder="1"/>
    <xf numFmtId="0" fontId="14" fillId="0" borderId="37" xfId="0" applyFont="1" applyBorder="1"/>
    <xf numFmtId="0" fontId="9" fillId="3" borderId="12" xfId="0" applyFont="1" applyFill="1" applyBorder="1" applyAlignment="1">
      <alignment horizontal="centerContinuous" vertical="center" wrapText="1"/>
    </xf>
    <xf numFmtId="0" fontId="9" fillId="3" borderId="38" xfId="0" applyFont="1" applyFill="1" applyBorder="1" applyAlignment="1">
      <alignment horizontal="centerContinuous" vertical="center" wrapText="1"/>
    </xf>
    <xf numFmtId="41" fontId="0" fillId="10" borderId="39" xfId="0" applyNumberFormat="1" applyFill="1" applyBorder="1"/>
    <xf numFmtId="41" fontId="9" fillId="10" borderId="40" xfId="0" applyNumberFormat="1" applyFont="1" applyFill="1" applyBorder="1"/>
    <xf numFmtId="9" fontId="0" fillId="0" borderId="0" xfId="2" applyFont="1"/>
    <xf numFmtId="0" fontId="20" fillId="14" borderId="14" xfId="7" applyFont="1" applyFill="1" applyBorder="1" applyAlignment="1">
      <alignment horizontal="centerContinuous" vertical="center" wrapText="1"/>
    </xf>
    <xf numFmtId="0" fontId="20" fillId="14" borderId="15" xfId="7" applyFont="1" applyFill="1" applyBorder="1" applyAlignment="1">
      <alignment horizontal="centerContinuous" vertical="center" wrapText="1"/>
    </xf>
    <xf numFmtId="0" fontId="2" fillId="0" borderId="0" xfId="7"/>
    <xf numFmtId="0" fontId="2" fillId="14" borderId="17" xfId="7" applyFill="1" applyBorder="1"/>
    <xf numFmtId="0" fontId="2" fillId="14" borderId="12" xfId="7" applyFill="1" applyBorder="1"/>
    <xf numFmtId="0" fontId="3" fillId="14" borderId="13" xfId="7" applyFont="1" applyFill="1" applyBorder="1" applyAlignment="1">
      <alignment horizontal="right"/>
    </xf>
    <xf numFmtId="0" fontId="2" fillId="14" borderId="20" xfId="7" applyFill="1" applyBorder="1"/>
    <xf numFmtId="0" fontId="2" fillId="14" borderId="21" xfId="7" applyFill="1" applyBorder="1"/>
    <xf numFmtId="14" fontId="9" fillId="3" borderId="11" xfId="8" applyNumberFormat="1" applyFont="1" applyFill="1" applyBorder="1" applyAlignment="1">
      <alignment horizontal="centerContinuous" vertical="center" wrapText="1"/>
    </xf>
    <xf numFmtId="0" fontId="1" fillId="0" borderId="0" xfId="8"/>
    <xf numFmtId="0" fontId="1" fillId="0" borderId="0" xfId="8" applyAlignment="1">
      <alignment horizontal="center"/>
    </xf>
    <xf numFmtId="166" fontId="1" fillId="0" borderId="0" xfId="8" applyNumberFormat="1" applyAlignment="1">
      <alignment horizontal="center"/>
    </xf>
    <xf numFmtId="41" fontId="1" fillId="0" borderId="0" xfId="8" applyNumberFormat="1"/>
    <xf numFmtId="41" fontId="1" fillId="16" borderId="0" xfId="8" applyNumberFormat="1" applyFill="1"/>
    <xf numFmtId="41" fontId="1" fillId="17" borderId="0" xfId="8" applyNumberFormat="1" applyFill="1"/>
    <xf numFmtId="0" fontId="2" fillId="14" borderId="0" xfId="7" applyFill="1"/>
    <xf numFmtId="0" fontId="9" fillId="14" borderId="41" xfId="7" applyFont="1" applyFill="1" applyBorder="1"/>
    <xf numFmtId="0" fontId="2" fillId="14" borderId="19" xfId="7" applyFill="1" applyBorder="1"/>
    <xf numFmtId="0" fontId="20" fillId="14" borderId="15" xfId="7" applyFont="1" applyFill="1" applyBorder="1" applyAlignment="1">
      <alignment wrapText="1"/>
    </xf>
    <xf numFmtId="0" fontId="20" fillId="14" borderId="16" xfId="7" applyFont="1" applyFill="1" applyBorder="1" applyAlignment="1">
      <alignment wrapText="1"/>
    </xf>
    <xf numFmtId="14" fontId="9" fillId="3" borderId="31" xfId="8" applyNumberFormat="1" applyFont="1" applyFill="1" applyBorder="1" applyAlignment="1">
      <alignment horizontal="centerContinuous" vertical="center" wrapText="1"/>
    </xf>
    <xf numFmtId="14" fontId="9" fillId="11" borderId="31" xfId="8" applyNumberFormat="1" applyFont="1" applyFill="1" applyBorder="1" applyAlignment="1">
      <alignment horizontal="centerContinuous" vertical="center" wrapText="1"/>
    </xf>
    <xf numFmtId="14" fontId="9" fillId="15" borderId="31" xfId="8" applyNumberFormat="1" applyFont="1" applyFill="1" applyBorder="1" applyAlignment="1">
      <alignment horizontal="centerContinuous" vertical="center" wrapText="1"/>
    </xf>
    <xf numFmtId="0" fontId="7" fillId="9" borderId="42" xfId="7" applyFont="1" applyFill="1" applyBorder="1" applyAlignment="1">
      <alignment horizontal="center"/>
    </xf>
    <xf numFmtId="41" fontId="7" fillId="9" borderId="32" xfId="7" applyNumberFormat="1" applyFont="1" applyFill="1" applyBorder="1"/>
    <xf numFmtId="41" fontId="7" fillId="9" borderId="43" xfId="7" applyNumberFormat="1" applyFont="1" applyFill="1" applyBorder="1"/>
    <xf numFmtId="0" fontId="20" fillId="14" borderId="18" xfId="7" applyFont="1" applyFill="1" applyBorder="1" applyAlignment="1">
      <alignment wrapText="1"/>
    </xf>
    <xf numFmtId="0" fontId="0" fillId="0" borderId="0" xfId="8" applyFont="1"/>
    <xf numFmtId="0" fontId="7" fillId="13" borderId="29" xfId="3" applyFont="1" applyFill="1" applyBorder="1" applyAlignment="1">
      <alignment horizontal="center"/>
    </xf>
    <xf numFmtId="44" fontId="7" fillId="18" borderId="25" xfId="2" applyNumberFormat="1" applyFont="1" applyFill="1" applyBorder="1"/>
    <xf numFmtId="44" fontId="7" fillId="18" borderId="44" xfId="2" applyNumberFormat="1" applyFont="1" applyFill="1" applyBorder="1"/>
    <xf numFmtId="0" fontId="9" fillId="19" borderId="11" xfId="0" applyFont="1" applyFill="1" applyBorder="1" applyAlignment="1">
      <alignment horizontal="center" vertical="center" wrapText="1"/>
    </xf>
    <xf numFmtId="0" fontId="0" fillId="0" borderId="0" xfId="0" applyAlignment="1">
      <alignment vertical="center"/>
    </xf>
    <xf numFmtId="0" fontId="10" fillId="0" borderId="0" xfId="0" applyFont="1" applyAlignment="1">
      <alignment vertical="center"/>
    </xf>
    <xf numFmtId="0" fontId="10" fillId="11" borderId="0" xfId="0" applyFont="1" applyFill="1" applyAlignment="1">
      <alignment vertical="center"/>
    </xf>
    <xf numFmtId="0" fontId="9" fillId="0" borderId="38" xfId="0" applyFont="1" applyBorder="1" applyAlignment="1">
      <alignment horizontal="center" vertical="center"/>
    </xf>
    <xf numFmtId="0" fontId="15" fillId="0" borderId="51" xfId="0" applyFont="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0" xfId="0" applyAlignment="1">
      <alignment vertical="center" wrapText="1"/>
    </xf>
    <xf numFmtId="0" fontId="9" fillId="0" borderId="39" xfId="0" applyFont="1" applyBorder="1" applyAlignment="1">
      <alignment horizontal="center" vertical="center"/>
    </xf>
    <xf numFmtId="0" fontId="0" fillId="2" borderId="17" xfId="0" applyFill="1" applyBorder="1" applyAlignment="1">
      <alignment vertical="center"/>
    </xf>
    <xf numFmtId="41" fontId="9" fillId="0" borderId="25" xfId="0" applyNumberFormat="1" applyFont="1" applyBorder="1" applyAlignment="1">
      <alignment vertical="center"/>
    </xf>
    <xf numFmtId="41" fontId="0" fillId="2" borderId="0" xfId="0" applyNumberFormat="1" applyFill="1" applyAlignment="1">
      <alignment vertical="center"/>
    </xf>
    <xf numFmtId="41" fontId="0" fillId="2" borderId="18" xfId="0" applyNumberFormat="1" applyFill="1" applyBorder="1" applyAlignment="1">
      <alignment vertical="center"/>
    </xf>
    <xf numFmtId="0" fontId="9" fillId="0" borderId="47" xfId="0" applyFont="1" applyBorder="1" applyAlignment="1">
      <alignment horizontal="center" vertical="center"/>
    </xf>
    <xf numFmtId="0" fontId="0" fillId="20" borderId="48" xfId="0" applyFill="1" applyBorder="1" applyAlignment="1">
      <alignment vertical="center"/>
    </xf>
    <xf numFmtId="165" fontId="9" fillId="0" borderId="49" xfId="2" applyNumberFormat="1" applyFont="1" applyFill="1" applyBorder="1" applyAlignment="1">
      <alignment vertical="center"/>
    </xf>
    <xf numFmtId="165" fontId="0" fillId="20" borderId="9" xfId="2" applyNumberFormat="1" applyFont="1" applyFill="1" applyBorder="1" applyAlignment="1">
      <alignment vertical="center"/>
    </xf>
    <xf numFmtId="165" fontId="0" fillId="20" borderId="50" xfId="2" applyNumberFormat="1" applyFont="1" applyFill="1" applyBorder="1" applyAlignment="1">
      <alignment vertical="center"/>
    </xf>
    <xf numFmtId="0" fontId="9" fillId="0" borderId="46" xfId="0" applyFont="1" applyBorder="1" applyAlignment="1">
      <alignment horizontal="center" vertical="center"/>
    </xf>
    <xf numFmtId="0" fontId="0" fillId="0" borderId="19" xfId="0" applyBorder="1" applyAlignment="1">
      <alignment vertical="center"/>
    </xf>
    <xf numFmtId="165" fontId="9" fillId="0" borderId="35" xfId="2" applyNumberFormat="1" applyFont="1" applyFill="1" applyBorder="1" applyAlignment="1">
      <alignment vertical="center"/>
    </xf>
    <xf numFmtId="165" fontId="16" fillId="0" borderId="20" xfId="2" applyNumberFormat="1" applyFont="1" applyFill="1" applyBorder="1" applyAlignment="1">
      <alignment vertical="center"/>
    </xf>
    <xf numFmtId="165" fontId="16" fillId="0" borderId="21" xfId="2" applyNumberFormat="1" applyFont="1" applyFill="1" applyBorder="1" applyAlignment="1">
      <alignment vertical="center"/>
    </xf>
    <xf numFmtId="0" fontId="0" fillId="0" borderId="32" xfId="0" applyBorder="1" applyAlignment="1">
      <alignment vertical="center"/>
    </xf>
    <xf numFmtId="0" fontId="0" fillId="0" borderId="45" xfId="0" applyBorder="1" applyAlignment="1">
      <alignment vertical="center"/>
    </xf>
    <xf numFmtId="0" fontId="15" fillId="0" borderId="14" xfId="0" applyFont="1" applyBorder="1" applyAlignment="1">
      <alignment vertical="center"/>
    </xf>
    <xf numFmtId="41" fontId="10" fillId="0" borderId="34" xfId="0" applyNumberFormat="1" applyFont="1" applyBorder="1" applyAlignment="1">
      <alignment vertical="center"/>
    </xf>
    <xf numFmtId="41" fontId="10" fillId="0" borderId="15" xfId="0" applyNumberFormat="1" applyFont="1" applyBorder="1" applyAlignment="1">
      <alignment vertical="center"/>
    </xf>
    <xf numFmtId="41" fontId="10" fillId="0" borderId="16" xfId="0" applyNumberFormat="1" applyFont="1" applyBorder="1" applyAlignment="1">
      <alignment vertical="center"/>
    </xf>
    <xf numFmtId="41" fontId="10" fillId="0" borderId="0" xfId="0" applyNumberFormat="1" applyFont="1" applyAlignment="1">
      <alignment vertical="center"/>
    </xf>
    <xf numFmtId="0" fontId="0" fillId="0" borderId="39" xfId="0" applyBorder="1" applyAlignment="1">
      <alignment vertical="center"/>
    </xf>
    <xf numFmtId="0" fontId="12" fillId="5" borderId="17" xfId="0" applyFont="1" applyFill="1" applyBorder="1" applyAlignment="1">
      <alignment vertical="center"/>
    </xf>
    <xf numFmtId="164" fontId="10" fillId="5" borderId="25" xfId="0" applyNumberFormat="1" applyFont="1" applyFill="1" applyBorder="1" applyAlignment="1">
      <alignment vertical="center"/>
    </xf>
    <xf numFmtId="164" fontId="10" fillId="5" borderId="0" xfId="0" applyNumberFormat="1" applyFont="1" applyFill="1" applyAlignment="1">
      <alignment vertical="center"/>
    </xf>
    <xf numFmtId="164" fontId="10" fillId="5" borderId="18" xfId="0" applyNumberFormat="1" applyFont="1" applyFill="1" applyBorder="1" applyAlignment="1">
      <alignment vertical="center"/>
    </xf>
    <xf numFmtId="0" fontId="11" fillId="0" borderId="17" xfId="0" applyFont="1" applyBorder="1" applyAlignment="1">
      <alignment vertical="center"/>
    </xf>
    <xf numFmtId="41" fontId="10" fillId="0" borderId="25" xfId="0" applyNumberFormat="1" applyFont="1" applyBorder="1" applyAlignment="1">
      <alignment vertical="center"/>
    </xf>
    <xf numFmtId="41" fontId="10" fillId="0" borderId="18" xfId="0" applyNumberFormat="1" applyFont="1" applyBorder="1" applyAlignment="1">
      <alignment vertical="center"/>
    </xf>
    <xf numFmtId="0" fontId="12" fillId="2" borderId="17" xfId="0" applyFont="1" applyFill="1" applyBorder="1" applyAlignment="1">
      <alignment vertical="center"/>
    </xf>
    <xf numFmtId="41" fontId="10" fillId="2" borderId="25" xfId="0" applyNumberFormat="1" applyFont="1" applyFill="1" applyBorder="1" applyAlignment="1">
      <alignment vertical="center"/>
    </xf>
    <xf numFmtId="0" fontId="12" fillId="0" borderId="17" xfId="0" applyFont="1" applyBorder="1" applyAlignment="1">
      <alignment vertical="center"/>
    </xf>
    <xf numFmtId="0" fontId="11" fillId="5" borderId="17" xfId="1" applyNumberFormat="1" applyFont="1" applyFill="1" applyBorder="1" applyAlignment="1">
      <alignment horizontal="left" vertical="center"/>
    </xf>
    <xf numFmtId="164" fontId="11" fillId="5" borderId="25" xfId="1" applyNumberFormat="1" applyFont="1" applyFill="1" applyBorder="1" applyAlignment="1">
      <alignment horizontal="left" vertical="center"/>
    </xf>
    <xf numFmtId="164" fontId="11" fillId="5" borderId="0" xfId="1" applyNumberFormat="1" applyFont="1" applyFill="1" applyBorder="1" applyAlignment="1">
      <alignment horizontal="left" vertical="center"/>
    </xf>
    <xf numFmtId="164" fontId="11" fillId="5" borderId="18" xfId="1" applyNumberFormat="1" applyFont="1" applyFill="1" applyBorder="1" applyAlignment="1">
      <alignment horizontal="left" vertical="center"/>
    </xf>
    <xf numFmtId="0" fontId="11" fillId="4" borderId="17" xfId="0" applyFont="1" applyFill="1" applyBorder="1" applyAlignment="1">
      <alignment vertical="center"/>
    </xf>
    <xf numFmtId="164" fontId="9" fillId="4" borderId="25" xfId="0" applyNumberFormat="1" applyFont="1" applyFill="1" applyBorder="1" applyAlignment="1">
      <alignment vertical="center"/>
    </xf>
    <xf numFmtId="164" fontId="9" fillId="4" borderId="0" xfId="0" applyNumberFormat="1" applyFont="1" applyFill="1" applyAlignment="1">
      <alignment vertical="center"/>
    </xf>
    <xf numFmtId="164" fontId="9" fillId="4" borderId="18" xfId="0" applyNumberFormat="1" applyFont="1" applyFill="1" applyBorder="1" applyAlignment="1">
      <alignment vertical="center"/>
    </xf>
    <xf numFmtId="0" fontId="0" fillId="0" borderId="46" xfId="0" applyBorder="1" applyAlignment="1">
      <alignment vertical="center"/>
    </xf>
    <xf numFmtId="0" fontId="14" fillId="11" borderId="19" xfId="0" applyFont="1" applyFill="1" applyBorder="1" applyAlignment="1">
      <alignment vertical="center"/>
    </xf>
    <xf numFmtId="44" fontId="14" fillId="11" borderId="35" xfId="0" applyNumberFormat="1" applyFont="1" applyFill="1" applyBorder="1" applyAlignment="1">
      <alignment vertical="center"/>
    </xf>
    <xf numFmtId="44" fontId="14" fillId="11" borderId="20" xfId="0" applyNumberFormat="1" applyFont="1" applyFill="1" applyBorder="1" applyAlignment="1">
      <alignment vertical="center"/>
    </xf>
    <xf numFmtId="44" fontId="14" fillId="11" borderId="21" xfId="0" applyNumberFormat="1" applyFont="1" applyFill="1" applyBorder="1" applyAlignment="1">
      <alignment vertical="center"/>
    </xf>
    <xf numFmtId="164" fontId="11" fillId="4" borderId="25" xfId="0" applyNumberFormat="1" applyFont="1" applyFill="1" applyBorder="1" applyAlignment="1">
      <alignment vertical="center"/>
    </xf>
    <xf numFmtId="164" fontId="11" fillId="4" borderId="0" xfId="0" applyNumberFormat="1" applyFont="1" applyFill="1" applyAlignment="1">
      <alignment vertical="center"/>
    </xf>
    <xf numFmtId="164" fontId="11" fillId="4" borderId="18" xfId="0" applyNumberFormat="1" applyFont="1" applyFill="1" applyBorder="1" applyAlignment="1">
      <alignment vertical="center"/>
    </xf>
    <xf numFmtId="0" fontId="10" fillId="2" borderId="17" xfId="0" applyFont="1" applyFill="1"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0" borderId="18" xfId="0" applyBorder="1" applyAlignment="1">
      <alignment vertical="center"/>
    </xf>
    <xf numFmtId="0" fontId="19" fillId="11" borderId="19" xfId="0" applyFont="1" applyFill="1" applyBorder="1" applyAlignment="1">
      <alignment vertical="center"/>
    </xf>
    <xf numFmtId="164" fontId="9" fillId="11" borderId="35" xfId="0" applyNumberFormat="1" applyFont="1" applyFill="1" applyBorder="1" applyAlignment="1">
      <alignment vertical="center"/>
    </xf>
    <xf numFmtId="0" fontId="0" fillId="0" borderId="15" xfId="0" applyBorder="1" applyAlignment="1">
      <alignment vertical="center"/>
    </xf>
    <xf numFmtId="0" fontId="15" fillId="0" borderId="23" xfId="0" applyFont="1" applyBorder="1" applyAlignment="1">
      <alignment vertical="center"/>
    </xf>
    <xf numFmtId="164" fontId="9" fillId="0" borderId="27" xfId="0" applyNumberFormat="1" applyFont="1" applyBorder="1" applyAlignment="1">
      <alignment vertical="center"/>
    </xf>
    <xf numFmtId="44" fontId="9" fillId="2" borderId="27" xfId="0" applyNumberFormat="1" applyFont="1" applyFill="1" applyBorder="1" applyAlignment="1">
      <alignment vertical="center"/>
    </xf>
    <xf numFmtId="44" fontId="9" fillId="2" borderId="28" xfId="0" applyNumberFormat="1" applyFont="1" applyFill="1" applyBorder="1" applyAlignment="1">
      <alignment vertical="center"/>
    </xf>
    <xf numFmtId="0" fontId="9" fillId="2" borderId="39" xfId="0" applyFont="1" applyFill="1" applyBorder="1" applyAlignment="1">
      <alignment horizontal="center" vertical="center"/>
    </xf>
    <xf numFmtId="41" fontId="0" fillId="0" borderId="0" xfId="0" applyNumberFormat="1" applyAlignment="1">
      <alignment vertical="center" wrapText="1"/>
    </xf>
    <xf numFmtId="41" fontId="10" fillId="2" borderId="0" xfId="0" applyNumberFormat="1" applyFont="1" applyFill="1" applyAlignment="1">
      <alignment vertical="center"/>
    </xf>
    <xf numFmtId="41" fontId="10" fillId="2" borderId="18" xfId="0" applyNumberFormat="1" applyFont="1" applyFill="1" applyBorder="1" applyAlignment="1">
      <alignment vertical="center"/>
    </xf>
    <xf numFmtId="0" fontId="9" fillId="0" borderId="45" xfId="0" applyFont="1" applyBorder="1" applyAlignment="1">
      <alignment horizontal="center" vertical="center"/>
    </xf>
    <xf numFmtId="41" fontId="0" fillId="0" borderId="0" xfId="0" applyNumberFormat="1"/>
    <xf numFmtId="0" fontId="15" fillId="0" borderId="10" xfId="0" applyFont="1" applyBorder="1" applyAlignment="1">
      <alignment vertical="center"/>
    </xf>
    <xf numFmtId="164" fontId="9" fillId="0" borderId="12" xfId="0" applyNumberFormat="1" applyFont="1" applyBorder="1" applyAlignment="1">
      <alignment vertical="center"/>
    </xf>
    <xf numFmtId="164" fontId="9" fillId="0" borderId="13" xfId="0" applyNumberFormat="1" applyFont="1" applyBorder="1" applyAlignment="1">
      <alignment vertical="center"/>
    </xf>
    <xf numFmtId="164" fontId="9" fillId="0" borderId="11" xfId="0" applyNumberFormat="1" applyFont="1" applyBorder="1" applyAlignment="1">
      <alignment vertical="center"/>
    </xf>
    <xf numFmtId="0" fontId="21" fillId="10" borderId="3" xfId="0" applyFont="1" applyFill="1" applyBorder="1" applyAlignment="1">
      <alignment vertical="center"/>
    </xf>
    <xf numFmtId="164" fontId="14" fillId="10" borderId="31" xfId="0" applyNumberFormat="1" applyFont="1" applyFill="1" applyBorder="1" applyAlignment="1">
      <alignment vertical="center"/>
    </xf>
    <xf numFmtId="164" fontId="14" fillId="10" borderId="9" xfId="0" applyNumberFormat="1" applyFont="1" applyFill="1" applyBorder="1" applyAlignment="1">
      <alignment vertical="center"/>
    </xf>
    <xf numFmtId="164" fontId="14" fillId="10" borderId="4" xfId="0" applyNumberFormat="1" applyFont="1" applyFill="1" applyBorder="1" applyAlignment="1">
      <alignment vertical="center"/>
    </xf>
    <xf numFmtId="41" fontId="1" fillId="21" borderId="0" xfId="8" applyNumberFormat="1" applyFill="1"/>
    <xf numFmtId="14" fontId="9" fillId="22" borderId="31" xfId="8" applyNumberFormat="1" applyFont="1" applyFill="1" applyBorder="1" applyAlignment="1">
      <alignment horizontal="centerContinuous" vertical="center" wrapText="1"/>
    </xf>
    <xf numFmtId="0" fontId="9" fillId="14" borderId="17" xfId="7" applyFont="1" applyFill="1" applyBorder="1"/>
    <xf numFmtId="0" fontId="1" fillId="2" borderId="0" xfId="8" applyFill="1"/>
    <xf numFmtId="14" fontId="9" fillId="23" borderId="11" xfId="8" applyNumberFormat="1" applyFont="1" applyFill="1" applyBorder="1" applyAlignment="1">
      <alignment horizontal="centerContinuous" vertical="center" wrapText="1"/>
    </xf>
    <xf numFmtId="0" fontId="9" fillId="14" borderId="17" xfId="7" applyFont="1" applyFill="1" applyBorder="1" applyAlignment="1">
      <alignment horizontal="right"/>
    </xf>
    <xf numFmtId="0" fontId="2" fillId="6" borderId="0" xfId="7" applyFill="1" applyAlignment="1">
      <alignment horizontal="center"/>
    </xf>
    <xf numFmtId="0" fontId="7" fillId="6" borderId="0" xfId="7" applyFont="1" applyFill="1" applyAlignment="1">
      <alignment horizontal="center"/>
    </xf>
    <xf numFmtId="41" fontId="2" fillId="24" borderId="0" xfId="7" applyNumberFormat="1" applyFill="1"/>
    <xf numFmtId="164" fontId="22" fillId="25" borderId="0" xfId="7" applyNumberFormat="1" applyFont="1" applyFill="1"/>
    <xf numFmtId="0" fontId="7" fillId="6" borderId="55" xfId="7" applyFont="1" applyFill="1" applyBorder="1" applyAlignment="1">
      <alignment horizontal="center"/>
    </xf>
    <xf numFmtId="0" fontId="2" fillId="6" borderId="22" xfId="7" applyFill="1" applyBorder="1" applyAlignment="1">
      <alignment horizontal="center"/>
    </xf>
    <xf numFmtId="164" fontId="22" fillId="25" borderId="56" xfId="7" applyNumberFormat="1" applyFont="1" applyFill="1" applyBorder="1"/>
    <xf numFmtId="0" fontId="1" fillId="2" borderId="0" xfId="8" applyFill="1" applyAlignment="1">
      <alignment horizontal="center"/>
    </xf>
    <xf numFmtId="41" fontId="2" fillId="26" borderId="0" xfId="7" applyNumberFormat="1" applyFill="1"/>
    <xf numFmtId="0" fontId="2" fillId="6" borderId="57" xfId="7" applyFill="1" applyBorder="1" applyAlignment="1">
      <alignment horizontal="center"/>
    </xf>
    <xf numFmtId="0" fontId="7" fillId="6" borderId="58" xfId="7" applyFont="1" applyFill="1" applyBorder="1" applyAlignment="1">
      <alignment horizontal="center"/>
    </xf>
    <xf numFmtId="41" fontId="7" fillId="26" borderId="58" xfId="7" applyNumberFormat="1" applyFont="1" applyFill="1" applyBorder="1"/>
    <xf numFmtId="41" fontId="7" fillId="24" borderId="58" xfId="7" applyNumberFormat="1" applyFont="1" applyFill="1" applyBorder="1"/>
    <xf numFmtId="164" fontId="22" fillId="25" borderId="59" xfId="7" applyNumberFormat="1" applyFont="1" applyFill="1" applyBorder="1"/>
    <xf numFmtId="41" fontId="7" fillId="26" borderId="55" xfId="7" applyNumberFormat="1" applyFont="1" applyFill="1" applyBorder="1"/>
    <xf numFmtId="41" fontId="7" fillId="24" borderId="55" xfId="7" applyNumberFormat="1" applyFont="1" applyFill="1" applyBorder="1"/>
    <xf numFmtId="0" fontId="23" fillId="14" borderId="20" xfId="7" applyFont="1" applyFill="1" applyBorder="1" applyAlignment="1">
      <alignment horizontal="right"/>
    </xf>
    <xf numFmtId="41" fontId="23" fillId="14" borderId="20" xfId="7" applyNumberFormat="1" applyFont="1" applyFill="1" applyBorder="1"/>
    <xf numFmtId="0" fontId="24" fillId="0" borderId="0" xfId="9" applyAlignment="1">
      <alignment horizontal="centerContinuous"/>
    </xf>
    <xf numFmtId="0" fontId="2" fillId="14" borderId="11" xfId="7" applyFill="1" applyBorder="1"/>
    <xf numFmtId="0" fontId="2" fillId="2" borderId="1" xfId="3" applyFill="1" applyBorder="1" applyAlignment="1">
      <alignment vertical="center" wrapText="1"/>
    </xf>
    <xf numFmtId="0" fontId="2" fillId="2" borderId="2" xfId="3" applyFill="1" applyBorder="1" applyAlignment="1">
      <alignment vertical="center" wrapText="1"/>
    </xf>
    <xf numFmtId="0" fontId="2" fillId="2" borderId="3" xfId="3" applyFill="1" applyBorder="1" applyAlignment="1">
      <alignment vertical="center" wrapText="1"/>
    </xf>
    <xf numFmtId="0" fontId="2" fillId="2" borderId="4" xfId="3" applyFill="1" applyBorder="1" applyAlignment="1">
      <alignment vertical="center" wrapText="1"/>
    </xf>
  </cellXfs>
  <cellStyles count="10">
    <cellStyle name="Comma" xfId="1" builtinId="3"/>
    <cellStyle name="Currency 2" xfId="4" xr:uid="{00000000-0005-0000-0000-000001000000}"/>
    <cellStyle name="Hyperlink" xfId="9" builtinId="8"/>
    <cellStyle name="Hyperlink 2" xfId="6" xr:uid="{8073A27F-4EC0-45C0-BB19-0B9B546E531B}"/>
    <cellStyle name="Normal" xfId="0" builtinId="0"/>
    <cellStyle name="Normal 2" xfId="3" xr:uid="{00000000-0005-0000-0000-000004000000}"/>
    <cellStyle name="Normal 2 2" xfId="7" xr:uid="{C35ECD67-5554-4D91-9F0A-842346E90F37}"/>
    <cellStyle name="Normal 5" xfId="5" xr:uid="{00000000-0005-0000-0000-000005000000}"/>
    <cellStyle name="Normal 6" xfId="8" xr:uid="{2D18CB8D-CBA4-48AA-BE91-D336C3C69A7A}"/>
    <cellStyle name="Percent" xfId="2" builtinId="5"/>
  </cellStyles>
  <dxfs count="2">
    <dxf>
      <font>
        <b/>
        <i val="0"/>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17" lockText="1"/>
</file>

<file path=xl/ctrlProps/ctrlProp2.xml><?xml version="1.0" encoding="utf-8"?>
<formControlPr xmlns="http://schemas.microsoft.com/office/spreadsheetml/2009/9/main" objectType="Radio" checked="Checked"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-6762750</xdr:colOff>
          <xdr:row>0</xdr:row>
          <xdr:rowOff>19050</xdr:rowOff>
        </xdr:from>
        <xdr:to>
          <xdr:col>0</xdr:col>
          <xdr:colOff>-6762750</xdr:colOff>
          <xdr:row>0</xdr:row>
          <xdr:rowOff>19050</xdr:rowOff>
        </xdr:to>
        <xdr:grpSp>
          <xdr:nvGrpSpPr>
            <xdr:cNvPr id="2" name="Group 1" descr="Provide a short description.">
              <a:extLst>
                <a:ext uri="{FF2B5EF4-FFF2-40B4-BE49-F238E27FC236}">
                  <a16:creationId xmlns:a16="http://schemas.microsoft.com/office/drawing/2014/main" id="{00000000-0008-0000-0000-000002000000}"/>
                </a:ext>
              </a:extLst>
            </xdr:cNvPr>
            <xdr:cNvGrpSpPr/>
          </xdr:nvGrpSpPr>
          <xdr:grpSpPr>
            <a:xfrm>
              <a:off x="-6762750" y="19050"/>
              <a:ext cx="0" cy="0"/>
              <a:chOff x="-6762750" y="19050"/>
              <a:chExt cx="0" cy="0"/>
            </a:xfrm>
            <a:noFill/>
            <a:effectLst>
              <a:reflection blurRad="6350" stA="50000" endA="300" endPos="55500" dist="50800" dir="5400000" sy="-100000" algn="bl" rotWithShape="0"/>
            </a:effectLst>
          </xdr:grpSpPr>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647700</xdr:colOff>
          <xdr:row>16</xdr:row>
          <xdr:rowOff>0</xdr:rowOff>
        </xdr:from>
        <xdr:to>
          <xdr:col>0</xdr:col>
          <xdr:colOff>923925</xdr:colOff>
          <xdr:row>20</xdr:row>
          <xdr:rowOff>0</xdr:rowOff>
        </xdr:to>
        <xdr:grpSp>
          <xdr:nvGrpSpPr>
            <xdr:cNvPr id="3" name="Group 22" descr="Check one">
              <a:extLst>
                <a:ext uri="{FF2B5EF4-FFF2-40B4-BE49-F238E27FC236}">
                  <a16:creationId xmlns:a16="http://schemas.microsoft.com/office/drawing/2014/main" id="{00000000-0008-0000-0000-000003000000}"/>
                </a:ext>
              </a:extLst>
            </xdr:cNvPr>
            <xdr:cNvGrpSpPr>
              <a:grpSpLocks/>
            </xdr:cNvGrpSpPr>
          </xdr:nvGrpSpPr>
          <xdr:grpSpPr bwMode="auto">
            <a:xfrm>
              <a:off x="647700" y="2971800"/>
              <a:ext cx="276225" cy="731520"/>
              <a:chOff x="74104" y="33528"/>
              <a:chExt cx="2762" cy="8477"/>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847725</xdr:colOff>
          <xdr:row>16</xdr:row>
          <xdr:rowOff>0</xdr:rowOff>
        </xdr:from>
        <xdr:to>
          <xdr:col>0</xdr:col>
          <xdr:colOff>1209675</xdr:colOff>
          <xdr:row>20</xdr:row>
          <xdr:rowOff>9525</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847725" y="2971800"/>
              <a:ext cx="361950" cy="741045"/>
              <a:chOff x="647700" y="3371850"/>
              <a:chExt cx="228600" cy="847725"/>
            </a:xfrm>
          </xdr:grpSpPr>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647700" y="3371850"/>
                <a:ext cx="228600" cy="20955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146" name="Option 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647700" y="3581400"/>
                <a:ext cx="228600" cy="20955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147" name="Option 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647700" y="3800475"/>
                <a:ext cx="228600" cy="20955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6148" name="Option Button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647700" y="4010025"/>
                <a:ext cx="228600" cy="209550"/>
              </a:xfrm>
              <a:prstGeom prst="rect">
                <a:avLst/>
              </a:prstGeom>
              <a:solidFill>
                <a:srgbClr val="FFFFCC" mc:Ignorable="a14" a14:legacySpreadsheetColorIndex="26"/>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123825</xdr:rowOff>
    </xdr:from>
    <xdr:to>
      <xdr:col>14</xdr:col>
      <xdr:colOff>247650</xdr:colOff>
      <xdr:row>8</xdr:row>
      <xdr:rowOff>85725</xdr:rowOff>
    </xdr:to>
    <xdr:sp macro="" textlink="">
      <xdr:nvSpPr>
        <xdr:cNvPr id="2" name="Rectangle 1">
          <a:extLst>
            <a:ext uri="{FF2B5EF4-FFF2-40B4-BE49-F238E27FC236}">
              <a16:creationId xmlns:a16="http://schemas.microsoft.com/office/drawing/2014/main" id="{00000000-0008-0000-0300-000002000000}"/>
            </a:ext>
          </a:extLst>
        </xdr:cNvPr>
        <xdr:cNvSpPr/>
      </xdr:nvSpPr>
      <xdr:spPr>
        <a:xfrm>
          <a:off x="152400" y="123825"/>
          <a:ext cx="5429250" cy="2000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Enter equipment</a:t>
          </a:r>
          <a:r>
            <a:rPr lang="en-US" sz="1100" baseline="0"/>
            <a:t> information (or paste from downloaded OBIEE report).</a:t>
          </a:r>
        </a:p>
        <a:p>
          <a:pPr algn="l"/>
          <a:r>
            <a:rPr lang="en-US" sz="1100" baseline="0"/>
            <a:t>For each piece of equipment select the type of charge:</a:t>
          </a:r>
        </a:p>
        <a:p>
          <a:pPr algn="l"/>
          <a:r>
            <a:rPr lang="en-US" sz="1100" baseline="0"/>
            <a:t>     * </a:t>
          </a:r>
          <a:r>
            <a:rPr lang="en-US" sz="1100" u="sng" baseline="0"/>
            <a:t>Direct</a:t>
          </a:r>
          <a:r>
            <a:rPr lang="en-US" sz="1100" u="none" baseline="0"/>
            <a:t> - the equipment can be directly linked to a specific service</a:t>
          </a:r>
        </a:p>
        <a:p>
          <a:pPr algn="l"/>
          <a:r>
            <a:rPr lang="en-US" sz="1100" u="none" baseline="0"/>
            <a:t>     * </a:t>
          </a:r>
          <a:r>
            <a:rPr lang="en-US" sz="1100" u="sng" baseline="0"/>
            <a:t>Allocated</a:t>
          </a:r>
          <a:r>
            <a:rPr lang="en-US" sz="1100" u="none" baseline="0"/>
            <a:t> - the equipment is used over all or multiple services</a:t>
          </a:r>
        </a:p>
        <a:p>
          <a:pPr algn="l"/>
          <a:endParaRPr lang="en-US" sz="1100" u="none" baseline="0"/>
        </a:p>
        <a:p>
          <a:pPr algn="l"/>
          <a:r>
            <a:rPr lang="en-US" sz="1100" u="none" baseline="0"/>
            <a:t>Once you have the </a:t>
          </a:r>
          <a:r>
            <a:rPr lang="en-US" sz="1100" u="sng" baseline="0"/>
            <a:t>Type</a:t>
          </a:r>
          <a:r>
            <a:rPr lang="en-US" sz="1100" u="none" baseline="0"/>
            <a:t> selected, select the method for allocating the costs:</a:t>
          </a:r>
        </a:p>
        <a:p>
          <a:pPr algn="l"/>
          <a:r>
            <a:rPr lang="en-US" sz="1100" u="none" baseline="0"/>
            <a:t>     * </a:t>
          </a:r>
          <a:r>
            <a:rPr lang="en-US" sz="1100" u="sng" baseline="0"/>
            <a:t>If Direct Type</a:t>
          </a:r>
          <a:r>
            <a:rPr lang="en-US" sz="1100" u="none" baseline="0"/>
            <a:t> - you will have a list of the services to select from</a:t>
          </a:r>
        </a:p>
        <a:p>
          <a:pPr algn="l"/>
          <a:r>
            <a:rPr lang="en-US" sz="1100" u="none" baseline="0"/>
            <a:t>     * </a:t>
          </a:r>
          <a:r>
            <a:rPr lang="en-US" sz="1100" u="sng" baseline="0"/>
            <a:t>If Allocated</a:t>
          </a:r>
          <a:r>
            <a:rPr lang="en-US" sz="1100" u="none" baseline="0"/>
            <a:t> - you will have a choice of which metric to use to allocate the</a:t>
          </a:r>
        </a:p>
        <a:p>
          <a:pPr algn="l"/>
          <a:r>
            <a:rPr lang="en-US" sz="1100" u="none" baseline="0"/>
            <a:t>                                depreciation (the choice comes from the metrics entered in the</a:t>
          </a:r>
        </a:p>
        <a:p>
          <a:pPr algn="l"/>
          <a:r>
            <a:rPr lang="en-US" sz="1100" u="none" baseline="0"/>
            <a:t>                                 "Rate Calculations" tab in the </a:t>
          </a:r>
          <a:r>
            <a:rPr lang="en-US" sz="1100" b="1" i="1" u="sng" baseline="0"/>
            <a:t>Expense Allocations </a:t>
          </a:r>
          <a:r>
            <a:rPr lang="en-US" sz="1100" u="none" baseline="0"/>
            <a:t>section.</a:t>
          </a:r>
          <a:endParaRPr lang="en-US" sz="1100"/>
        </a:p>
      </xdr:txBody>
    </xdr:sp>
    <xdr:clientData/>
  </xdr:twoCellAnchor>
</xdr:wsDr>
</file>

<file path=xl/theme/theme1.xml><?xml version="1.0" encoding="utf-8"?>
<a:theme xmlns:a="http://schemas.openxmlformats.org/drawingml/2006/main" name="My_Jam">
  <a:themeElements>
    <a:clrScheme name="Killer Colors">
      <a:dk1>
        <a:sysClr val="windowText" lastClr="000000"/>
      </a:dk1>
      <a:lt1>
        <a:sysClr val="window" lastClr="FFFFFF"/>
      </a:lt1>
      <a:dk2>
        <a:srgbClr val="F84E20"/>
      </a:dk2>
      <a:lt2>
        <a:srgbClr val="0066FF"/>
      </a:lt2>
      <a:accent1>
        <a:srgbClr val="92278F"/>
      </a:accent1>
      <a:accent2>
        <a:srgbClr val="9B57D3"/>
      </a:accent2>
      <a:accent3>
        <a:srgbClr val="755DD9"/>
      </a:accent3>
      <a:accent4>
        <a:srgbClr val="F2B800"/>
      </a:accent4>
      <a:accent5>
        <a:srgbClr val="BD9467"/>
      </a:accent5>
      <a:accent6>
        <a:srgbClr val="6EDE54"/>
      </a:accent6>
      <a:hlink>
        <a:srgbClr val="0066FF"/>
      </a:hlink>
      <a:folHlink>
        <a:srgbClr val="666699"/>
      </a:folHlink>
    </a:clrScheme>
    <a:fontScheme name="Book'em Dano">
      <a:majorFont>
        <a:latin typeface="Bookman Old Style"/>
        <a:ea typeface=""/>
        <a:cs typeface=""/>
      </a:majorFont>
      <a:minorFont>
        <a:latin typeface="Book Antiqu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ervicefacility@cornell.edu"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56DF-44BF-42C4-9934-42231F6ADF9E}">
  <sheetPr>
    <pageSetUpPr fitToPage="1"/>
  </sheetPr>
  <dimension ref="A1:I52"/>
  <sheetViews>
    <sheetView showGridLines="0" tabSelected="1" workbookViewId="0">
      <selection activeCell="C13" sqref="C13:D14"/>
    </sheetView>
  </sheetViews>
  <sheetFormatPr defaultColWidth="9" defaultRowHeight="14.4" x14ac:dyDescent="0.3"/>
  <cols>
    <col min="1" max="1" width="19.109375" style="2" customWidth="1"/>
    <col min="2" max="2" width="7" style="2" bestFit="1" customWidth="1"/>
    <col min="3" max="3" width="35.77734375" style="2" customWidth="1"/>
    <col min="4" max="4" width="18.88671875" style="2" customWidth="1"/>
    <col min="5" max="5" width="16.77734375" style="2" customWidth="1"/>
    <col min="6" max="6" width="15.77734375" style="2" customWidth="1"/>
    <col min="7" max="7" width="17.109375" style="2" bestFit="1" customWidth="1"/>
    <col min="8" max="16384" width="9" style="2"/>
  </cols>
  <sheetData>
    <row r="1" spans="1:4" ht="18" x14ac:dyDescent="0.35">
      <c r="A1" s="18" t="s">
        <v>0</v>
      </c>
      <c r="B1" s="18"/>
      <c r="C1" s="1"/>
      <c r="D1" s="1"/>
    </row>
    <row r="2" spans="1:4" x14ac:dyDescent="0.3">
      <c r="A2" s="3" t="s">
        <v>1</v>
      </c>
      <c r="B2" s="3"/>
      <c r="C2" s="1"/>
      <c r="D2" s="1"/>
    </row>
    <row r="3" spans="1:4" x14ac:dyDescent="0.3">
      <c r="A3" s="239" t="s">
        <v>156</v>
      </c>
      <c r="B3" s="81"/>
      <c r="C3" s="1"/>
      <c r="D3" s="1"/>
    </row>
    <row r="5" spans="1:4" x14ac:dyDescent="0.3">
      <c r="A5" s="2" t="s">
        <v>2</v>
      </c>
      <c r="C5" s="15" t="s">
        <v>28</v>
      </c>
      <c r="D5" s="16" t="s">
        <v>145</v>
      </c>
    </row>
    <row r="6" spans="1:4" x14ac:dyDescent="0.3">
      <c r="D6" s="6"/>
    </row>
    <row r="7" spans="1:4" x14ac:dyDescent="0.3">
      <c r="A7" s="2" t="s">
        <v>3</v>
      </c>
      <c r="C7" s="15" t="s">
        <v>28</v>
      </c>
      <c r="D7" s="16" t="s">
        <v>145</v>
      </c>
    </row>
    <row r="8" spans="1:4" x14ac:dyDescent="0.3">
      <c r="D8" s="6"/>
    </row>
    <row r="9" spans="1:4" x14ac:dyDescent="0.3">
      <c r="A9" s="2" t="s">
        <v>4</v>
      </c>
      <c r="C9" s="2" t="s">
        <v>5</v>
      </c>
      <c r="D9" s="16" t="s">
        <v>146</v>
      </c>
    </row>
    <row r="10" spans="1:4" x14ac:dyDescent="0.3">
      <c r="C10" s="2" t="s">
        <v>6</v>
      </c>
      <c r="D10" s="16" t="s">
        <v>146</v>
      </c>
    </row>
    <row r="11" spans="1:4" x14ac:dyDescent="0.3">
      <c r="C11" s="2" t="s">
        <v>7</v>
      </c>
      <c r="D11" s="16" t="s">
        <v>146</v>
      </c>
    </row>
    <row r="13" spans="1:4" x14ac:dyDescent="0.3">
      <c r="A13" s="2" t="s">
        <v>8</v>
      </c>
      <c r="C13" s="241" t="s">
        <v>147</v>
      </c>
      <c r="D13" s="242"/>
    </row>
    <row r="14" spans="1:4" x14ac:dyDescent="0.3">
      <c r="C14" s="243"/>
      <c r="D14" s="244"/>
    </row>
    <row r="16" spans="1:4" x14ac:dyDescent="0.3">
      <c r="A16" s="2" t="s">
        <v>9</v>
      </c>
    </row>
    <row r="17" spans="1:6" x14ac:dyDescent="0.3">
      <c r="A17" s="73">
        <v>2</v>
      </c>
      <c r="B17" s="73"/>
      <c r="C17" s="2" t="s">
        <v>10</v>
      </c>
    </row>
    <row r="18" spans="1:6" x14ac:dyDescent="0.3">
      <c r="A18" s="6"/>
      <c r="B18" s="6"/>
      <c r="C18" s="2" t="s">
        <v>11</v>
      </c>
    </row>
    <row r="19" spans="1:6" x14ac:dyDescent="0.3">
      <c r="A19" s="6"/>
      <c r="B19" s="6"/>
      <c r="C19" s="2" t="s">
        <v>12</v>
      </c>
    </row>
    <row r="20" spans="1:6" x14ac:dyDescent="0.3">
      <c r="A20" s="6"/>
      <c r="B20" s="6"/>
      <c r="C20" s="2" t="s">
        <v>13</v>
      </c>
    </row>
    <row r="22" spans="1:6" x14ac:dyDescent="0.3">
      <c r="A22" s="6" t="s">
        <v>14</v>
      </c>
      <c r="B22" s="6"/>
      <c r="D22" s="19">
        <v>43845</v>
      </c>
    </row>
    <row r="23" spans="1:6" x14ac:dyDescent="0.3">
      <c r="A23" s="6"/>
      <c r="B23" s="6"/>
      <c r="C23" s="6"/>
    </row>
    <row r="24" spans="1:6" x14ac:dyDescent="0.3">
      <c r="A24" s="6" t="s">
        <v>15</v>
      </c>
      <c r="B24" s="6"/>
      <c r="C24" s="6" t="s">
        <v>29</v>
      </c>
      <c r="D24" s="17">
        <v>44013</v>
      </c>
    </row>
    <row r="25" spans="1:6" x14ac:dyDescent="0.3">
      <c r="A25" s="6"/>
      <c r="B25" s="6"/>
      <c r="C25" s="6" t="s">
        <v>30</v>
      </c>
      <c r="D25" s="17">
        <v>44377</v>
      </c>
    </row>
    <row r="26" spans="1:6" x14ac:dyDescent="0.3">
      <c r="A26" s="6"/>
      <c r="B26" s="6"/>
      <c r="C26" s="6"/>
    </row>
    <row r="27" spans="1:6" x14ac:dyDescent="0.3">
      <c r="A27" s="6" t="s">
        <v>16</v>
      </c>
      <c r="B27" s="6"/>
      <c r="C27" s="16" t="s">
        <v>28</v>
      </c>
      <c r="D27" s="21" t="s">
        <v>148</v>
      </c>
    </row>
    <row r="29" spans="1:6" ht="28.8" x14ac:dyDescent="0.3">
      <c r="A29" s="7"/>
      <c r="B29" s="74"/>
      <c r="C29" s="8"/>
      <c r="D29" s="82" t="str">
        <f>"Prior Year
FY"&amp;TEXT($D$25,"YY")-2</f>
        <v>Prior Year
FY19</v>
      </c>
      <c r="E29" s="82" t="str">
        <f>"Current Year Est.
FY"&amp;TEXT($D$25,"YY")-1</f>
        <v>Current Year Est.
FY20</v>
      </c>
      <c r="F29" s="83" t="str">
        <f>"Requested Year
FY"&amp;TEXT($D$25,"YY")</f>
        <v>Requested Year
FY21</v>
      </c>
    </row>
    <row r="30" spans="1:6" x14ac:dyDescent="0.3">
      <c r="A30" s="9"/>
      <c r="C30" s="84" t="s">
        <v>20</v>
      </c>
      <c r="D30" s="68"/>
      <c r="E30" s="36">
        <f>+D35</f>
        <v>0</v>
      </c>
      <c r="F30" s="36">
        <f>+E35</f>
        <v>0</v>
      </c>
    </row>
    <row r="31" spans="1:6" x14ac:dyDescent="0.3">
      <c r="A31" s="9"/>
      <c r="C31" s="2" t="s">
        <v>17</v>
      </c>
      <c r="D31" s="69"/>
      <c r="E31" s="69"/>
      <c r="F31" s="79">
        <f ca="1">+F51</f>
        <v>0</v>
      </c>
    </row>
    <row r="32" spans="1:6" x14ac:dyDescent="0.3">
      <c r="A32" s="9"/>
      <c r="C32" s="2" t="s">
        <v>67</v>
      </c>
      <c r="D32" s="69"/>
      <c r="E32" s="69"/>
      <c r="F32" s="79">
        <f>+'Rate Calculations'!C44</f>
        <v>0</v>
      </c>
    </row>
    <row r="33" spans="1:9" x14ac:dyDescent="0.3">
      <c r="A33" s="9"/>
      <c r="C33" s="2" t="s">
        <v>68</v>
      </c>
      <c r="D33" s="69"/>
      <c r="E33" s="69"/>
      <c r="F33" s="79">
        <f ca="1">+'Rate Calculations'!C12+'Rate Calculations'!C24-'Rate Calculations'!C23</f>
        <v>0</v>
      </c>
      <c r="G33" s="67"/>
    </row>
    <row r="34" spans="1:9" x14ac:dyDescent="0.3">
      <c r="A34" s="9"/>
      <c r="C34" s="2" t="s">
        <v>69</v>
      </c>
      <c r="D34" s="69"/>
      <c r="E34" s="69"/>
      <c r="F34" s="79">
        <f ca="1">+'Rate Calculations'!C23</f>
        <v>0</v>
      </c>
      <c r="G34" s="67"/>
      <c r="I34" s="67"/>
    </row>
    <row r="35" spans="1:9" x14ac:dyDescent="0.3">
      <c r="A35" s="9"/>
      <c r="C35" s="85" t="s">
        <v>70</v>
      </c>
      <c r="D35" s="66">
        <f>SUM(D30:D32)-SUM(D33:D34)</f>
        <v>0</v>
      </c>
      <c r="E35" s="66">
        <f t="shared" ref="E35:F35" si="0">SUM(E30:E32)-SUM(E33:E34)</f>
        <v>0</v>
      </c>
      <c r="F35" s="66">
        <f t="shared" ca="1" si="0"/>
        <v>0</v>
      </c>
      <c r="G35" s="67"/>
    </row>
    <row r="36" spans="1:9" x14ac:dyDescent="0.3">
      <c r="A36" s="9"/>
      <c r="D36" s="70"/>
      <c r="E36" s="70"/>
      <c r="G36" s="67"/>
    </row>
    <row r="37" spans="1:9" x14ac:dyDescent="0.3">
      <c r="A37" s="9"/>
      <c r="C37" s="84" t="s">
        <v>56</v>
      </c>
      <c r="D37" s="69"/>
      <c r="E37" s="86">
        <f>+D40</f>
        <v>0</v>
      </c>
      <c r="G37" s="67"/>
    </row>
    <row r="38" spans="1:9" x14ac:dyDescent="0.3">
      <c r="A38" s="9"/>
      <c r="C38" s="2" t="s">
        <v>18</v>
      </c>
      <c r="D38" s="69"/>
      <c r="E38" s="69"/>
    </row>
    <row r="39" spans="1:9" x14ac:dyDescent="0.3">
      <c r="A39" s="9"/>
      <c r="C39" s="2" t="s">
        <v>19</v>
      </c>
      <c r="D39" s="69"/>
      <c r="E39" s="69"/>
    </row>
    <row r="40" spans="1:9" x14ac:dyDescent="0.3">
      <c r="A40" s="5"/>
      <c r="B40" s="10"/>
      <c r="C40" s="72" t="s">
        <v>66</v>
      </c>
      <c r="D40" s="71">
        <f>+D37-D38+D39</f>
        <v>0</v>
      </c>
      <c r="E40" s="71">
        <f>+E37-E38+E39</f>
        <v>0</v>
      </c>
    </row>
    <row r="42" spans="1:9" ht="15" thickBot="1" x14ac:dyDescent="0.35">
      <c r="A42" s="7" t="s">
        <v>55</v>
      </c>
      <c r="B42" s="74"/>
      <c r="C42" s="11"/>
      <c r="D42" s="11"/>
      <c r="E42" s="8"/>
      <c r="F42" s="4"/>
    </row>
    <row r="43" spans="1:9" ht="15" thickTop="1" x14ac:dyDescent="0.3">
      <c r="A43" s="12" t="s">
        <v>23</v>
      </c>
      <c r="B43" s="13" t="s">
        <v>62</v>
      </c>
      <c r="C43" s="13" t="s">
        <v>24</v>
      </c>
      <c r="D43" s="128" t="s">
        <v>22</v>
      </c>
      <c r="E43" s="13" t="s">
        <v>25</v>
      </c>
      <c r="F43" s="14" t="s">
        <v>26</v>
      </c>
    </row>
    <row r="44" spans="1:9" x14ac:dyDescent="0.3">
      <c r="A44" s="22" t="s">
        <v>63</v>
      </c>
      <c r="B44" s="76">
        <v>1</v>
      </c>
      <c r="C44" s="77" t="str">
        <f ca="1">IFERROR(HLOOKUP($B44,'Rate Calculations'!$1:$4,2,FALSE),"")</f>
        <v>Unit 1</v>
      </c>
      <c r="D44" s="129">
        <f ca="1">IFERROR(HLOOKUP(B44,'Rate Calculations'!$1:$1117,MATCH("Proposed Rates",'Rate Calculations'!B:B,0),FALSE),0)</f>
        <v>0</v>
      </c>
      <c r="E44" s="78">
        <f>IFERROR(HLOOKUP($B44,'Rate Calculations'!$1:$30,30,FALSE),0)</f>
        <v>0</v>
      </c>
      <c r="F44" s="63">
        <f ca="1">+D44*E44</f>
        <v>0</v>
      </c>
    </row>
    <row r="45" spans="1:9" x14ac:dyDescent="0.3">
      <c r="A45" s="22" t="s">
        <v>63</v>
      </c>
      <c r="B45" s="76">
        <f>+B44+1</f>
        <v>2</v>
      </c>
      <c r="C45" s="77" t="str">
        <f ca="1">IFERROR(HLOOKUP($B45,'Rate Calculations'!$1:$4,2,FALSE),"")</f>
        <v>Unit 2</v>
      </c>
      <c r="D45" s="129">
        <f ca="1">IFERROR(HLOOKUP(B45,'Rate Calculations'!$1:$1117,MATCH("Proposed Rates",'Rate Calculations'!B:B,0),FALSE),0)</f>
        <v>0</v>
      </c>
      <c r="E45" s="78">
        <f>IFERROR(HLOOKUP($B45,'Rate Calculations'!$1:$30,30,FALSE),0)</f>
        <v>0</v>
      </c>
      <c r="F45" s="63">
        <f t="shared" ref="F45:F50" ca="1" si="1">+D45*E45</f>
        <v>0</v>
      </c>
    </row>
    <row r="46" spans="1:9" x14ac:dyDescent="0.3">
      <c r="A46" s="22" t="s">
        <v>63</v>
      </c>
      <c r="B46" s="76">
        <f t="shared" ref="B46:B50" si="2">+B45+1</f>
        <v>3</v>
      </c>
      <c r="C46" s="77" t="str">
        <f ca="1">IFERROR(HLOOKUP($B46,'Rate Calculations'!$1:$4,2,FALSE),"")</f>
        <v>Unit 3</v>
      </c>
      <c r="D46" s="129">
        <f ca="1">IFERROR(HLOOKUP(B46,'Rate Calculations'!$1:$1117,MATCH("Proposed Rates",'Rate Calculations'!B:B,0),FALSE),0)</f>
        <v>0</v>
      </c>
      <c r="E46" s="78">
        <f>IFERROR(HLOOKUP($B46,'Rate Calculations'!$1:$30,30,FALSE),0)</f>
        <v>0</v>
      </c>
      <c r="F46" s="63">
        <f t="shared" ca="1" si="1"/>
        <v>0</v>
      </c>
    </row>
    <row r="47" spans="1:9" x14ac:dyDescent="0.3">
      <c r="A47" s="22" t="s">
        <v>63</v>
      </c>
      <c r="B47" s="76">
        <f t="shared" si="2"/>
        <v>4</v>
      </c>
      <c r="C47" s="77" t="str">
        <f ca="1">IFERROR(HLOOKUP($B47,'Rate Calculations'!$1:$4,2,FALSE),"")</f>
        <v>Unit 4</v>
      </c>
      <c r="D47" s="129">
        <f ca="1">IFERROR(HLOOKUP(B47,'Rate Calculations'!$1:$1117,MATCH("Proposed Rates",'Rate Calculations'!B:B,0),FALSE),0)</f>
        <v>0</v>
      </c>
      <c r="E47" s="78">
        <f>IFERROR(HLOOKUP($B47,'Rate Calculations'!$1:$30,30,FALSE),0)</f>
        <v>0</v>
      </c>
      <c r="F47" s="63">
        <f t="shared" ca="1" si="1"/>
        <v>0</v>
      </c>
    </row>
    <row r="48" spans="1:9" x14ac:dyDescent="0.3">
      <c r="A48" s="22" t="s">
        <v>63</v>
      </c>
      <c r="B48" s="76">
        <f t="shared" si="2"/>
        <v>5</v>
      </c>
      <c r="C48" s="77" t="str">
        <f>IFERROR(HLOOKUP($B48,'Rate Calculations'!$1:$4,2,FALSE),"")</f>
        <v/>
      </c>
      <c r="D48" s="129">
        <f>IFERROR(HLOOKUP(B48,'Rate Calculations'!$1:$1117,MATCH("Proposed Rates",'Rate Calculations'!B:B,0),FALSE),0)</f>
        <v>0</v>
      </c>
      <c r="E48" s="78">
        <f>IFERROR(HLOOKUP($B48,'Rate Calculations'!$1:$30,30,FALSE),0)</f>
        <v>0</v>
      </c>
      <c r="F48" s="63">
        <f t="shared" si="1"/>
        <v>0</v>
      </c>
    </row>
    <row r="49" spans="1:6" x14ac:dyDescent="0.3">
      <c r="A49" s="22" t="s">
        <v>63</v>
      </c>
      <c r="B49" s="76">
        <f t="shared" si="2"/>
        <v>6</v>
      </c>
      <c r="C49" s="77" t="str">
        <f>IFERROR(HLOOKUP($B49,'Rate Calculations'!$1:$4,2,FALSE),"")</f>
        <v/>
      </c>
      <c r="D49" s="129">
        <f>IFERROR(HLOOKUP(B49,'Rate Calculations'!$1:$1117,MATCH("Proposed Rates",'Rate Calculations'!B:B,0),FALSE),0)</f>
        <v>0</v>
      </c>
      <c r="E49" s="78">
        <f>IFERROR(HLOOKUP($B49,'Rate Calculations'!$1:$30,30,FALSE),0)</f>
        <v>0</v>
      </c>
      <c r="F49" s="63">
        <f t="shared" si="1"/>
        <v>0</v>
      </c>
    </row>
    <row r="50" spans="1:6" ht="15" thickBot="1" x14ac:dyDescent="0.35">
      <c r="A50" s="22" t="s">
        <v>63</v>
      </c>
      <c r="B50" s="76">
        <f t="shared" si="2"/>
        <v>7</v>
      </c>
      <c r="C50" s="77" t="str">
        <f>IFERROR(HLOOKUP($B50,'Rate Calculations'!$1:$4,2,FALSE),"")</f>
        <v/>
      </c>
      <c r="D50" s="130">
        <f>IFERROR(HLOOKUP(B50,'Rate Calculations'!$1:$1117,MATCH("Proposed Rates",'Rate Calculations'!B:B,0),FALSE),0)</f>
        <v>0</v>
      </c>
      <c r="E50" s="78">
        <f>IFERROR(HLOOKUP($B50,'Rate Calculations'!$1:$30,30,FALSE),0)</f>
        <v>0</v>
      </c>
      <c r="F50" s="63">
        <f t="shared" si="1"/>
        <v>0</v>
      </c>
    </row>
    <row r="51" spans="1:6" ht="15.6" thickTop="1" thickBot="1" x14ac:dyDescent="0.35">
      <c r="A51" s="65" t="s">
        <v>34</v>
      </c>
      <c r="B51" s="75"/>
      <c r="C51" s="64"/>
      <c r="D51" s="64"/>
      <c r="E51" s="64"/>
      <c r="F51" s="87">
        <f ca="1">SUM(F44:F50)</f>
        <v>0</v>
      </c>
    </row>
    <row r="52" spans="1:6" x14ac:dyDescent="0.3">
      <c r="A52" s="2" t="s">
        <v>27</v>
      </c>
    </row>
  </sheetData>
  <mergeCells count="1">
    <mergeCell ref="C13:D14"/>
  </mergeCells>
  <hyperlinks>
    <hyperlink ref="A3" r:id="rId1" xr:uid="{A0870DC6-0D56-49E2-921B-224E7470003C}"/>
  </hyperlinks>
  <pageMargins left="0.25" right="0.25" top="0.25" bottom="0.25" header="0.3" footer="0.3"/>
  <pageSetup scale="91"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Option Button 1">
              <controlPr defaultSize="0" autoFill="0" autoLine="0" autoPict="0">
                <anchor moveWithCells="1">
                  <from>
                    <xdr:col>0</xdr:col>
                    <xdr:colOff>845820</xdr:colOff>
                    <xdr:row>16</xdr:row>
                    <xdr:rowOff>0</xdr:rowOff>
                  </from>
                  <to>
                    <xdr:col>0</xdr:col>
                    <xdr:colOff>1211580</xdr:colOff>
                    <xdr:row>17</xdr:row>
                    <xdr:rowOff>0</xdr:rowOff>
                  </to>
                </anchor>
              </controlPr>
            </control>
          </mc:Choice>
        </mc:AlternateContent>
        <mc:AlternateContent xmlns:mc="http://schemas.openxmlformats.org/markup-compatibility/2006">
          <mc:Choice Requires="x14">
            <control shapeId="6146" r:id="rId6" name="Option Button 2">
              <controlPr defaultSize="0" autoFill="0" autoLine="0" autoPict="0">
                <anchor moveWithCells="1">
                  <from>
                    <xdr:col>0</xdr:col>
                    <xdr:colOff>845820</xdr:colOff>
                    <xdr:row>17</xdr:row>
                    <xdr:rowOff>0</xdr:rowOff>
                  </from>
                  <to>
                    <xdr:col>0</xdr:col>
                    <xdr:colOff>1211580</xdr:colOff>
                    <xdr:row>18</xdr:row>
                    <xdr:rowOff>0</xdr:rowOff>
                  </to>
                </anchor>
              </controlPr>
            </control>
          </mc:Choice>
        </mc:AlternateContent>
        <mc:AlternateContent xmlns:mc="http://schemas.openxmlformats.org/markup-compatibility/2006">
          <mc:Choice Requires="x14">
            <control shapeId="6147" r:id="rId7" name="Option Button 3">
              <controlPr defaultSize="0" autoFill="0" autoLine="0" autoPict="0">
                <anchor moveWithCells="1">
                  <from>
                    <xdr:col>0</xdr:col>
                    <xdr:colOff>845820</xdr:colOff>
                    <xdr:row>18</xdr:row>
                    <xdr:rowOff>7620</xdr:rowOff>
                  </from>
                  <to>
                    <xdr:col>0</xdr:col>
                    <xdr:colOff>1211580</xdr:colOff>
                    <xdr:row>19</xdr:row>
                    <xdr:rowOff>7620</xdr:rowOff>
                  </to>
                </anchor>
              </controlPr>
            </control>
          </mc:Choice>
        </mc:AlternateContent>
        <mc:AlternateContent xmlns:mc="http://schemas.openxmlformats.org/markup-compatibility/2006">
          <mc:Choice Requires="x14">
            <control shapeId="6148" r:id="rId8" name="Option Button 4">
              <controlPr defaultSize="0" autoFill="0" autoLine="0" autoPict="0">
                <anchor moveWithCells="1">
                  <from>
                    <xdr:col>0</xdr:col>
                    <xdr:colOff>845820</xdr:colOff>
                    <xdr:row>19</xdr:row>
                    <xdr:rowOff>7620</xdr:rowOff>
                  </from>
                  <to>
                    <xdr:col>0</xdr:col>
                    <xdr:colOff>1211580</xdr:colOff>
                    <xdr:row>20</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2"/>
  <sheetViews>
    <sheetView showGridLines="0" zoomScaleNormal="100" workbookViewId="0">
      <pane xSplit="2" ySplit="2" topLeftCell="C3" activePane="bottomRight" state="frozen"/>
      <selection pane="topRight" activeCell="B1" sqref="B1"/>
      <selection pane="bottomLeft" activeCell="A3" sqref="A3"/>
      <selection pane="bottomRight" activeCell="C3" sqref="C3"/>
    </sheetView>
  </sheetViews>
  <sheetFormatPr defaultRowHeight="14.4" x14ac:dyDescent="0.3"/>
  <cols>
    <col min="2" max="2" width="51.33203125" bestFit="1" customWidth="1"/>
    <col min="3" max="3" width="12.21875" customWidth="1"/>
    <col min="4" max="4" width="12.6640625" bestFit="1" customWidth="1"/>
    <col min="5" max="7" width="15.109375" customWidth="1"/>
    <col min="8" max="8" width="3.44140625" customWidth="1"/>
    <col min="9" max="9" width="56.33203125" customWidth="1"/>
  </cols>
  <sheetData>
    <row r="1" spans="1:9" ht="15" thickBot="1" x14ac:dyDescent="0.35">
      <c r="A1" s="132"/>
      <c r="B1" s="133"/>
      <c r="C1" s="133"/>
      <c r="D1" s="133">
        <v>1</v>
      </c>
      <c r="E1" s="134">
        <f>+D1+1</f>
        <v>2</v>
      </c>
      <c r="F1" s="134">
        <f t="shared" ref="F1:G1" si="0">+E1+1</f>
        <v>3</v>
      </c>
      <c r="G1" s="134">
        <f t="shared" si="0"/>
        <v>4</v>
      </c>
      <c r="H1" s="133"/>
      <c r="I1" s="132"/>
    </row>
    <row r="2" spans="1:9" ht="30" thickTop="1" thickBot="1" x14ac:dyDescent="0.35">
      <c r="A2" s="132"/>
      <c r="B2" s="133"/>
      <c r="C2" s="88" t="str">
        <f>"FY"&amp;TEXT(Summary!$D$25,"YY")&amp;" 
Est."</f>
        <v>FY21 
Est.</v>
      </c>
      <c r="D2" s="89" t="str">
        <f ca="1">OFFSET('S&amp;W'!$J$7,0,D1-1,1,1)</f>
        <v>Unit 1</v>
      </c>
      <c r="E2" s="89" t="str">
        <f ca="1">OFFSET('S&amp;W'!$J$7,0,E1-1,1,1)</f>
        <v>Unit 2</v>
      </c>
      <c r="F2" s="89" t="str">
        <f ca="1">OFFSET('S&amp;W'!$J$7,0,F1-1,1,1)</f>
        <v>Unit 3</v>
      </c>
      <c r="G2" s="89" t="str">
        <f ca="1">OFFSET('S&amp;W'!$J$7,0,G1-1,1,1)</f>
        <v>Unit 4</v>
      </c>
      <c r="H2" s="133"/>
      <c r="I2" s="131" t="s">
        <v>117</v>
      </c>
    </row>
    <row r="3" spans="1:9" ht="43.2" x14ac:dyDescent="0.3">
      <c r="A3" s="135" t="s">
        <v>120</v>
      </c>
      <c r="B3" s="136" t="s">
        <v>118</v>
      </c>
      <c r="C3" s="137"/>
      <c r="D3" s="138"/>
      <c r="E3" s="138"/>
      <c r="F3" s="138"/>
      <c r="G3" s="139"/>
      <c r="H3" s="132"/>
      <c r="I3" s="140" t="s">
        <v>136</v>
      </c>
    </row>
    <row r="4" spans="1:9" x14ac:dyDescent="0.3">
      <c r="A4" s="141"/>
      <c r="B4" s="142" t="s">
        <v>149</v>
      </c>
      <c r="C4" s="143">
        <f t="shared" ref="C4:C9" si="1">SUM(D4:G4)</f>
        <v>0</v>
      </c>
      <c r="D4" s="144">
        <v>0</v>
      </c>
      <c r="E4" s="144">
        <v>0</v>
      </c>
      <c r="F4" s="144">
        <v>0</v>
      </c>
      <c r="G4" s="145">
        <v>0</v>
      </c>
      <c r="H4" s="132"/>
      <c r="I4" s="140"/>
    </row>
    <row r="5" spans="1:9" x14ac:dyDescent="0.3">
      <c r="A5" s="146">
        <v>1</v>
      </c>
      <c r="B5" s="147" t="str">
        <f>B4&amp;" %"</f>
        <v># of Units (1) %</v>
      </c>
      <c r="C5" s="148">
        <f t="shared" si="1"/>
        <v>0</v>
      </c>
      <c r="D5" s="149">
        <f>IFERROR(D4/$C4,0)</f>
        <v>0</v>
      </c>
      <c r="E5" s="149">
        <f t="shared" ref="E5:G5" si="2">IFERROR(E4/$C4,0)</f>
        <v>0</v>
      </c>
      <c r="F5" s="149">
        <f t="shared" si="2"/>
        <v>0</v>
      </c>
      <c r="G5" s="150">
        <f t="shared" si="2"/>
        <v>0</v>
      </c>
      <c r="H5" s="132"/>
      <c r="I5" s="140"/>
    </row>
    <row r="6" spans="1:9" x14ac:dyDescent="0.3">
      <c r="A6" s="141"/>
      <c r="B6" s="142" t="s">
        <v>150</v>
      </c>
      <c r="C6" s="143">
        <f t="shared" si="1"/>
        <v>0</v>
      </c>
      <c r="D6" s="144">
        <v>0</v>
      </c>
      <c r="E6" s="144">
        <v>0</v>
      </c>
      <c r="F6" s="144">
        <v>0</v>
      </c>
      <c r="G6" s="145">
        <v>0</v>
      </c>
      <c r="H6" s="132"/>
      <c r="I6" s="140"/>
    </row>
    <row r="7" spans="1:9" x14ac:dyDescent="0.3">
      <c r="A7" s="146">
        <v>2</v>
      </c>
      <c r="B7" s="147" t="str">
        <f>B6&amp;" %"</f>
        <v># of Units (2) %</v>
      </c>
      <c r="C7" s="148">
        <f t="shared" si="1"/>
        <v>0</v>
      </c>
      <c r="D7" s="149">
        <f>IFERROR(D6/$C6,0)</f>
        <v>0</v>
      </c>
      <c r="E7" s="149">
        <f t="shared" ref="E7" si="3">IFERROR(E6/$C6,0)</f>
        <v>0</v>
      </c>
      <c r="F7" s="149">
        <f t="shared" ref="F7" si="4">IFERROR(F6/$C6,0)</f>
        <v>0</v>
      </c>
      <c r="G7" s="150">
        <f t="shared" ref="G7" si="5">IFERROR(G6/$C6,0)</f>
        <v>0</v>
      </c>
      <c r="H7" s="132"/>
      <c r="I7" s="140"/>
    </row>
    <row r="8" spans="1:9" x14ac:dyDescent="0.3">
      <c r="A8" s="141"/>
      <c r="B8" s="142" t="s">
        <v>151</v>
      </c>
      <c r="C8" s="143">
        <f t="shared" si="1"/>
        <v>0</v>
      </c>
      <c r="D8" s="144">
        <v>0</v>
      </c>
      <c r="E8" s="144">
        <v>0</v>
      </c>
      <c r="F8" s="144">
        <v>0</v>
      </c>
      <c r="G8" s="145">
        <v>0</v>
      </c>
      <c r="H8" s="132"/>
      <c r="I8" s="140"/>
    </row>
    <row r="9" spans="1:9" ht="15" thickBot="1" x14ac:dyDescent="0.35">
      <c r="A9" s="151">
        <v>3</v>
      </c>
      <c r="B9" s="152" t="str">
        <f>B8&amp;" %"</f>
        <v># of Units (3) %</v>
      </c>
      <c r="C9" s="153">
        <f t="shared" si="1"/>
        <v>0</v>
      </c>
      <c r="D9" s="154">
        <f>IFERROR(D8/$C8,0)</f>
        <v>0</v>
      </c>
      <c r="E9" s="154">
        <f t="shared" ref="E9" si="6">IFERROR(E8/$C8,0)</f>
        <v>0</v>
      </c>
      <c r="F9" s="154">
        <f t="shared" ref="F9" si="7">IFERROR(F8/$C8,0)</f>
        <v>0</v>
      </c>
      <c r="G9" s="155">
        <f t="shared" ref="G9" si="8">IFERROR(G8/$C8,0)</f>
        <v>0</v>
      </c>
      <c r="H9" s="132"/>
      <c r="I9" s="140"/>
    </row>
    <row r="10" spans="1:9" ht="15" thickBot="1" x14ac:dyDescent="0.35">
      <c r="A10" s="132"/>
      <c r="B10" s="156"/>
      <c r="C10" s="156"/>
      <c r="D10" s="156"/>
      <c r="E10" s="156"/>
      <c r="F10" s="156"/>
      <c r="G10" s="156"/>
      <c r="H10" s="132"/>
      <c r="I10" s="140"/>
    </row>
    <row r="11" spans="1:9" ht="21.6" x14ac:dyDescent="0.3">
      <c r="A11" s="157"/>
      <c r="B11" s="158" t="s">
        <v>38</v>
      </c>
      <c r="C11" s="159"/>
      <c r="D11" s="160"/>
      <c r="E11" s="160"/>
      <c r="F11" s="160"/>
      <c r="G11" s="161"/>
      <c r="H11" s="162"/>
      <c r="I11" s="140"/>
    </row>
    <row r="12" spans="1:9" x14ac:dyDescent="0.3">
      <c r="A12" s="163"/>
      <c r="B12" s="164" t="s">
        <v>76</v>
      </c>
      <c r="C12" s="165">
        <f ca="1">SUM(D12:G12)</f>
        <v>0</v>
      </c>
      <c r="D12" s="166">
        <f ca="1">HLOOKUP(D2,Salaries,ROW(Total_Staff)-6,FALSE)</f>
        <v>0</v>
      </c>
      <c r="E12" s="166">
        <f ca="1">HLOOKUP(E2,Salaries,ROW(Total_Staff)-6,FALSE)</f>
        <v>0</v>
      </c>
      <c r="F12" s="166">
        <f ca="1">HLOOKUP(F2,Salaries,ROW(Total_Staff)-6,FALSE)</f>
        <v>0</v>
      </c>
      <c r="G12" s="167">
        <f ca="1">HLOOKUP(G2,Salaries,ROW(Total_Staff)-6,FALSE)</f>
        <v>0</v>
      </c>
      <c r="H12" s="162"/>
      <c r="I12" s="140" t="s">
        <v>124</v>
      </c>
    </row>
    <row r="13" spans="1:9" ht="43.2" x14ac:dyDescent="0.3">
      <c r="A13" s="141" t="s">
        <v>120</v>
      </c>
      <c r="B13" s="168" t="s">
        <v>119</v>
      </c>
      <c r="C13" s="169"/>
      <c r="D13" s="162"/>
      <c r="E13" s="162"/>
      <c r="F13" s="162"/>
      <c r="G13" s="170"/>
      <c r="H13" s="162"/>
      <c r="I13" s="140" t="s">
        <v>123</v>
      </c>
    </row>
    <row r="14" spans="1:9" x14ac:dyDescent="0.3">
      <c r="A14" s="201">
        <v>2</v>
      </c>
      <c r="B14" s="171" t="s">
        <v>39</v>
      </c>
      <c r="C14" s="172">
        <v>0</v>
      </c>
      <c r="D14" s="162">
        <f>+$C14*VLOOKUP($A14,$A$4:$G$9,COLUMN(D$1),FALSE)</f>
        <v>0</v>
      </c>
      <c r="E14" s="162">
        <f t="shared" ref="E14:G17" si="9">+$C14*VLOOKUP($A14,$A$4:$G$9,COLUMN(E$1),FALSE)</f>
        <v>0</v>
      </c>
      <c r="F14" s="162">
        <f t="shared" si="9"/>
        <v>0</v>
      </c>
      <c r="G14" s="170">
        <f t="shared" si="9"/>
        <v>0</v>
      </c>
      <c r="H14" s="162"/>
      <c r="I14" s="140"/>
    </row>
    <row r="15" spans="1:9" x14ac:dyDescent="0.3">
      <c r="A15" s="201">
        <v>1</v>
      </c>
      <c r="B15" s="171" t="s">
        <v>40</v>
      </c>
      <c r="C15" s="172">
        <v>0</v>
      </c>
      <c r="D15" s="162">
        <f t="shared" ref="D15:D17" si="10">+$C15*VLOOKUP($A15,$A$4:$G$9,COLUMN(D$1),FALSE)</f>
        <v>0</v>
      </c>
      <c r="E15" s="162">
        <f t="shared" si="9"/>
        <v>0</v>
      </c>
      <c r="F15" s="162">
        <f t="shared" si="9"/>
        <v>0</v>
      </c>
      <c r="G15" s="170">
        <f t="shared" si="9"/>
        <v>0</v>
      </c>
      <c r="H15" s="162"/>
      <c r="I15" s="140"/>
    </row>
    <row r="16" spans="1:9" x14ac:dyDescent="0.3">
      <c r="A16" s="201">
        <v>3</v>
      </c>
      <c r="B16" s="171" t="s">
        <v>42</v>
      </c>
      <c r="C16" s="172">
        <v>0</v>
      </c>
      <c r="D16" s="162">
        <f t="shared" si="10"/>
        <v>0</v>
      </c>
      <c r="E16" s="162">
        <f t="shared" si="9"/>
        <v>0</v>
      </c>
      <c r="F16" s="162">
        <f t="shared" si="9"/>
        <v>0</v>
      </c>
      <c r="G16" s="170">
        <f t="shared" si="9"/>
        <v>0</v>
      </c>
      <c r="H16" s="162"/>
      <c r="I16" s="140"/>
    </row>
    <row r="17" spans="1:9" x14ac:dyDescent="0.3">
      <c r="A17" s="201">
        <v>1</v>
      </c>
      <c r="B17" s="171" t="s">
        <v>75</v>
      </c>
      <c r="C17" s="172">
        <v>0</v>
      </c>
      <c r="D17" s="162">
        <f t="shared" si="10"/>
        <v>0</v>
      </c>
      <c r="E17" s="162">
        <f t="shared" si="9"/>
        <v>0</v>
      </c>
      <c r="F17" s="162">
        <f t="shared" si="9"/>
        <v>0</v>
      </c>
      <c r="G17" s="170">
        <f t="shared" si="9"/>
        <v>0</v>
      </c>
      <c r="H17" s="162"/>
      <c r="I17" s="202"/>
    </row>
    <row r="18" spans="1:9" ht="43.2" x14ac:dyDescent="0.3">
      <c r="A18" s="163"/>
      <c r="B18" s="168" t="s">
        <v>121</v>
      </c>
      <c r="C18" s="169"/>
      <c r="D18" s="162"/>
      <c r="E18" s="162"/>
      <c r="F18" s="162"/>
      <c r="G18" s="170"/>
      <c r="H18" s="162"/>
      <c r="I18" s="140" t="s">
        <v>137</v>
      </c>
    </row>
    <row r="19" spans="1:9" x14ac:dyDescent="0.3">
      <c r="A19" s="163"/>
      <c r="B19" s="171" t="s">
        <v>41</v>
      </c>
      <c r="C19" s="169">
        <f t="shared" ref="C19:C23" si="11">SUM(D19:G19)</f>
        <v>0</v>
      </c>
      <c r="D19" s="203">
        <v>0</v>
      </c>
      <c r="E19" s="203">
        <v>0</v>
      </c>
      <c r="F19" s="203">
        <v>0</v>
      </c>
      <c r="G19" s="204">
        <v>0</v>
      </c>
      <c r="H19" s="162"/>
      <c r="I19" s="140"/>
    </row>
    <row r="20" spans="1:9" x14ac:dyDescent="0.3">
      <c r="A20" s="163"/>
      <c r="B20" s="171" t="s">
        <v>125</v>
      </c>
      <c r="C20" s="169">
        <f t="shared" si="11"/>
        <v>0</v>
      </c>
      <c r="D20" s="203">
        <v>0</v>
      </c>
      <c r="E20" s="203">
        <v>0</v>
      </c>
      <c r="F20" s="203">
        <v>0</v>
      </c>
      <c r="G20" s="204">
        <v>0</v>
      </c>
      <c r="H20" s="162"/>
      <c r="I20" s="140"/>
    </row>
    <row r="21" spans="1:9" x14ac:dyDescent="0.3">
      <c r="A21" s="163"/>
      <c r="B21" s="171" t="s">
        <v>126</v>
      </c>
      <c r="C21" s="169">
        <f t="shared" si="11"/>
        <v>0</v>
      </c>
      <c r="D21" s="203">
        <v>0</v>
      </c>
      <c r="E21" s="203">
        <v>0</v>
      </c>
      <c r="F21" s="203">
        <v>0</v>
      </c>
      <c r="G21" s="204">
        <v>0</v>
      </c>
      <c r="H21" s="162"/>
      <c r="I21" s="140"/>
    </row>
    <row r="22" spans="1:9" x14ac:dyDescent="0.3">
      <c r="A22" s="163"/>
      <c r="B22" s="173"/>
      <c r="C22" s="169"/>
      <c r="D22" s="162"/>
      <c r="E22" s="162"/>
      <c r="F22" s="162"/>
      <c r="G22" s="170"/>
      <c r="H22" s="162"/>
      <c r="I22" s="140"/>
    </row>
    <row r="23" spans="1:9" ht="28.8" x14ac:dyDescent="0.3">
      <c r="A23" s="163"/>
      <c r="B23" s="173" t="s">
        <v>21</v>
      </c>
      <c r="C23" s="169">
        <f t="shared" ca="1" si="11"/>
        <v>0</v>
      </c>
      <c r="D23" s="162">
        <f ca="1">Assets!AF15</f>
        <v>0</v>
      </c>
      <c r="E23" s="162">
        <f ca="1">Assets!AG15</f>
        <v>0</v>
      </c>
      <c r="F23" s="162">
        <f ca="1">Assets!AH15</f>
        <v>0</v>
      </c>
      <c r="G23" s="170">
        <f ca="1">Assets!AI15</f>
        <v>0</v>
      </c>
      <c r="H23" s="162"/>
      <c r="I23" s="140" t="s">
        <v>122</v>
      </c>
    </row>
    <row r="24" spans="1:9" x14ac:dyDescent="0.3">
      <c r="A24" s="163"/>
      <c r="B24" s="174" t="s">
        <v>77</v>
      </c>
      <c r="C24" s="175">
        <f ca="1">SUM(C13:C23)</f>
        <v>0</v>
      </c>
      <c r="D24" s="176">
        <f ca="1">SUM(D13:D23)</f>
        <v>0</v>
      </c>
      <c r="E24" s="176">
        <f ca="1">SUM(E13:E23)</f>
        <v>0</v>
      </c>
      <c r="F24" s="176">
        <f ca="1">SUM(F13:F23)</f>
        <v>0</v>
      </c>
      <c r="G24" s="177">
        <f ca="1">SUM(G13:G23)</f>
        <v>0</v>
      </c>
      <c r="H24" s="162"/>
      <c r="I24" s="140"/>
    </row>
    <row r="25" spans="1:9" x14ac:dyDescent="0.3">
      <c r="A25" s="163"/>
      <c r="B25" s="173"/>
      <c r="C25" s="169"/>
      <c r="D25" s="162"/>
      <c r="E25" s="162"/>
      <c r="F25" s="162"/>
      <c r="G25" s="170"/>
      <c r="H25" s="162"/>
      <c r="I25" s="140"/>
    </row>
    <row r="26" spans="1:9" ht="15" thickBot="1" x14ac:dyDescent="0.35">
      <c r="A26" s="182"/>
      <c r="B26" s="178" t="s">
        <v>72</v>
      </c>
      <c r="C26" s="179">
        <f ca="1">C12+C24</f>
        <v>0</v>
      </c>
      <c r="D26" s="180">
        <f ca="1">D12+D24</f>
        <v>0</v>
      </c>
      <c r="E26" s="180">
        <f ca="1">E12+E24</f>
        <v>0</v>
      </c>
      <c r="F26" s="180">
        <f ca="1">F12+F24</f>
        <v>0</v>
      </c>
      <c r="G26" s="181">
        <f ca="1">G12+G24</f>
        <v>0</v>
      </c>
      <c r="H26" s="162"/>
      <c r="I26" s="140"/>
    </row>
    <row r="27" spans="1:9" ht="15" thickBot="1" x14ac:dyDescent="0.35">
      <c r="A27" s="132"/>
      <c r="B27" s="156"/>
      <c r="C27" s="156"/>
      <c r="D27" s="156"/>
      <c r="E27" s="156"/>
      <c r="F27" s="156"/>
      <c r="G27" s="156"/>
      <c r="H27" s="132"/>
      <c r="I27" s="140"/>
    </row>
    <row r="28" spans="1:9" ht="21.6" x14ac:dyDescent="0.3">
      <c r="A28" s="132"/>
      <c r="B28" s="136" t="s">
        <v>71</v>
      </c>
      <c r="C28" s="137"/>
      <c r="D28" s="138"/>
      <c r="E28" s="138"/>
      <c r="F28" s="138"/>
      <c r="G28" s="139"/>
      <c r="H28" s="132"/>
      <c r="I28" s="140"/>
    </row>
    <row r="29" spans="1:9" x14ac:dyDescent="0.3">
      <c r="A29" s="132"/>
      <c r="B29" s="142" t="s">
        <v>128</v>
      </c>
      <c r="C29" s="143">
        <f>SUM(D29:G29)</f>
        <v>0</v>
      </c>
      <c r="D29" s="144">
        <v>0</v>
      </c>
      <c r="E29" s="144">
        <v>0</v>
      </c>
      <c r="F29" s="144">
        <v>0</v>
      </c>
      <c r="G29" s="145">
        <v>0</v>
      </c>
      <c r="H29" s="132"/>
      <c r="I29" s="140"/>
    </row>
    <row r="30" spans="1:9" x14ac:dyDescent="0.3">
      <c r="A30" s="132"/>
      <c r="B30" s="142" t="s">
        <v>129</v>
      </c>
      <c r="C30" s="143">
        <f>SUM(D30:G30)</f>
        <v>0</v>
      </c>
      <c r="D30" s="144">
        <v>0</v>
      </c>
      <c r="E30" s="144">
        <v>0</v>
      </c>
      <c r="F30" s="144">
        <v>0</v>
      </c>
      <c r="G30" s="145">
        <v>0</v>
      </c>
      <c r="H30" s="132"/>
      <c r="I30" s="140"/>
    </row>
    <row r="31" spans="1:9" ht="15" thickBot="1" x14ac:dyDescent="0.35">
      <c r="A31" s="132"/>
      <c r="B31" s="183" t="s">
        <v>79</v>
      </c>
      <c r="C31" s="184"/>
      <c r="D31" s="185">
        <f ca="1">IFERROR(D26/D$30,0)</f>
        <v>0</v>
      </c>
      <c r="E31" s="185">
        <f t="shared" ref="E31:G31" ca="1" si="12">IFERROR(E26/E$30,0)</f>
        <v>0</v>
      </c>
      <c r="F31" s="185">
        <f t="shared" ca="1" si="12"/>
        <v>0</v>
      </c>
      <c r="G31" s="186">
        <f t="shared" ca="1" si="12"/>
        <v>0</v>
      </c>
      <c r="H31" s="132"/>
      <c r="I31" s="140"/>
    </row>
    <row r="32" spans="1:9" ht="15" thickBot="1" x14ac:dyDescent="0.35">
      <c r="A32" s="132"/>
      <c r="B32" s="156"/>
      <c r="C32" s="156"/>
      <c r="D32" s="156"/>
      <c r="E32" s="156"/>
      <c r="F32" s="156"/>
      <c r="G32" s="156"/>
      <c r="H32" s="132"/>
      <c r="I32" s="140"/>
    </row>
    <row r="33" spans="1:12" ht="21.6" x14ac:dyDescent="0.3">
      <c r="A33" s="205" t="s">
        <v>120</v>
      </c>
      <c r="B33" s="158" t="s">
        <v>73</v>
      </c>
      <c r="C33" s="159"/>
      <c r="D33" s="160"/>
      <c r="E33" s="160"/>
      <c r="F33" s="160"/>
      <c r="G33" s="161"/>
      <c r="H33" s="162"/>
      <c r="I33" s="140"/>
    </row>
    <row r="34" spans="1:12" ht="43.2" x14ac:dyDescent="0.3">
      <c r="A34" s="201">
        <v>1</v>
      </c>
      <c r="B34" s="173" t="s">
        <v>54</v>
      </c>
      <c r="C34" s="169">
        <f>+Summary!F30</f>
        <v>0</v>
      </c>
      <c r="D34" s="162">
        <f t="shared" ref="D34:G35" si="13">+$C34*VLOOKUP($A34,$A$4:$G$9,COLUMN(D$1),FALSE)</f>
        <v>0</v>
      </c>
      <c r="E34" s="162">
        <f t="shared" si="13"/>
        <v>0</v>
      </c>
      <c r="F34" s="162">
        <f t="shared" si="13"/>
        <v>0</v>
      </c>
      <c r="G34" s="170">
        <f t="shared" si="13"/>
        <v>0</v>
      </c>
      <c r="H34" s="162"/>
      <c r="I34" s="140" t="s">
        <v>132</v>
      </c>
      <c r="L34" s="206"/>
    </row>
    <row r="35" spans="1:12" ht="86.4" x14ac:dyDescent="0.3">
      <c r="A35" s="141">
        <f>+A34</f>
        <v>1</v>
      </c>
      <c r="B35" s="173" t="s">
        <v>89</v>
      </c>
      <c r="C35" s="172">
        <v>0</v>
      </c>
      <c r="D35" s="162">
        <f t="shared" si="13"/>
        <v>0</v>
      </c>
      <c r="E35" s="162">
        <f t="shared" si="13"/>
        <v>0</v>
      </c>
      <c r="F35" s="162">
        <f t="shared" si="13"/>
        <v>0</v>
      </c>
      <c r="G35" s="170">
        <f t="shared" si="13"/>
        <v>0</v>
      </c>
      <c r="H35" s="162"/>
      <c r="I35" s="140" t="s">
        <v>133</v>
      </c>
      <c r="L35" s="206"/>
    </row>
    <row r="36" spans="1:12" x14ac:dyDescent="0.3">
      <c r="A36" s="163"/>
      <c r="B36" s="174" t="s">
        <v>90</v>
      </c>
      <c r="C36" s="175">
        <f>SUM(C34:C35)</f>
        <v>0</v>
      </c>
      <c r="D36" s="176">
        <f t="shared" ref="D36:G36" si="14">SUM(D34:D35)</f>
        <v>0</v>
      </c>
      <c r="E36" s="176">
        <f t="shared" si="14"/>
        <v>0</v>
      </c>
      <c r="F36" s="176">
        <f t="shared" si="14"/>
        <v>0</v>
      </c>
      <c r="G36" s="177">
        <f t="shared" si="14"/>
        <v>0</v>
      </c>
      <c r="H36" s="162"/>
      <c r="I36" s="140"/>
    </row>
    <row r="37" spans="1:12" x14ac:dyDescent="0.3">
      <c r="A37" s="163"/>
      <c r="B37" s="173"/>
      <c r="C37" s="169"/>
      <c r="D37" s="162"/>
      <c r="E37" s="162"/>
      <c r="F37" s="162"/>
      <c r="G37" s="170"/>
      <c r="H37" s="162"/>
      <c r="I37" s="140"/>
    </row>
    <row r="38" spans="1:12" x14ac:dyDescent="0.3">
      <c r="A38" s="163"/>
      <c r="B38" s="178" t="s">
        <v>78</v>
      </c>
      <c r="C38" s="187">
        <f ca="1">+C26-C36</f>
        <v>0</v>
      </c>
      <c r="D38" s="188">
        <f t="shared" ref="D38:G38" ca="1" si="15">+D26-D36</f>
        <v>0</v>
      </c>
      <c r="E38" s="188">
        <f t="shared" ca="1" si="15"/>
        <v>0</v>
      </c>
      <c r="F38" s="188">
        <f t="shared" ca="1" si="15"/>
        <v>0</v>
      </c>
      <c r="G38" s="189">
        <f t="shared" ca="1" si="15"/>
        <v>0</v>
      </c>
      <c r="H38" s="162"/>
      <c r="I38" s="140"/>
    </row>
    <row r="39" spans="1:12" ht="15" thickBot="1" x14ac:dyDescent="0.35">
      <c r="A39" s="182"/>
      <c r="B39" s="183" t="s">
        <v>80</v>
      </c>
      <c r="C39" s="184"/>
      <c r="D39" s="185">
        <f ca="1">IFERROR(D38/D$30,0)</f>
        <v>0</v>
      </c>
      <c r="E39" s="185">
        <f t="shared" ref="E39:G39" ca="1" si="16">IFERROR(E38/E$30,0)</f>
        <v>0</v>
      </c>
      <c r="F39" s="185">
        <f t="shared" ca="1" si="16"/>
        <v>0</v>
      </c>
      <c r="G39" s="186">
        <f t="shared" ca="1" si="16"/>
        <v>0</v>
      </c>
      <c r="H39" s="132"/>
      <c r="I39" s="140"/>
    </row>
    <row r="40" spans="1:12" ht="15" thickBot="1" x14ac:dyDescent="0.35">
      <c r="A40" s="132"/>
      <c r="B40" s="156"/>
      <c r="C40" s="156"/>
      <c r="D40" s="156"/>
      <c r="E40" s="156"/>
      <c r="F40" s="156"/>
      <c r="G40" s="156"/>
      <c r="H40" s="132"/>
      <c r="I40" s="140"/>
    </row>
    <row r="41" spans="1:12" ht="21.6" x14ac:dyDescent="0.3">
      <c r="A41" s="205" t="s">
        <v>120</v>
      </c>
      <c r="B41" s="158" t="s">
        <v>74</v>
      </c>
      <c r="C41" s="159"/>
      <c r="D41" s="160"/>
      <c r="E41" s="160"/>
      <c r="F41" s="160"/>
      <c r="G41" s="161"/>
      <c r="H41" s="162"/>
      <c r="I41" s="140"/>
    </row>
    <row r="42" spans="1:12" ht="57.6" x14ac:dyDescent="0.3">
      <c r="A42" s="201">
        <v>1</v>
      </c>
      <c r="B42" s="190" t="s">
        <v>64</v>
      </c>
      <c r="C42" s="172">
        <v>0</v>
      </c>
      <c r="D42" s="162">
        <f t="shared" ref="D42:G42" si="17">+$C42*VLOOKUP($A42,$A$4:$G$9,COLUMN(D$1),FALSE)</f>
        <v>0</v>
      </c>
      <c r="E42" s="162">
        <f t="shared" si="17"/>
        <v>0</v>
      </c>
      <c r="F42" s="162">
        <f t="shared" si="17"/>
        <v>0</v>
      </c>
      <c r="G42" s="170">
        <f t="shared" si="17"/>
        <v>0</v>
      </c>
      <c r="H42" s="162"/>
      <c r="I42" s="140" t="s">
        <v>130</v>
      </c>
    </row>
    <row r="43" spans="1:12" ht="43.2" x14ac:dyDescent="0.3">
      <c r="A43" s="163"/>
      <c r="B43" s="190" t="s">
        <v>65</v>
      </c>
      <c r="C43" s="169">
        <f t="shared" ref="C43" si="18">SUM(D43:G43)</f>
        <v>0</v>
      </c>
      <c r="D43" s="203">
        <v>0</v>
      </c>
      <c r="E43" s="203">
        <v>0</v>
      </c>
      <c r="F43" s="203">
        <v>0</v>
      </c>
      <c r="G43" s="204">
        <v>0</v>
      </c>
      <c r="H43" s="162"/>
      <c r="I43" s="140" t="s">
        <v>131</v>
      </c>
    </row>
    <row r="44" spans="1:12" x14ac:dyDescent="0.3">
      <c r="A44" s="163"/>
      <c r="B44" s="174" t="s">
        <v>53</v>
      </c>
      <c r="C44" s="175">
        <f>SUM(C42:C43)</f>
        <v>0</v>
      </c>
      <c r="D44" s="176">
        <f t="shared" ref="D44:G44" si="19">SUM(D42:D43)</f>
        <v>0</v>
      </c>
      <c r="E44" s="176">
        <f t="shared" si="19"/>
        <v>0</v>
      </c>
      <c r="F44" s="176">
        <f t="shared" si="19"/>
        <v>0</v>
      </c>
      <c r="G44" s="177">
        <f t="shared" si="19"/>
        <v>0</v>
      </c>
      <c r="H44" s="162"/>
      <c r="I44" s="140"/>
    </row>
    <row r="45" spans="1:12" x14ac:dyDescent="0.3">
      <c r="A45" s="163"/>
      <c r="B45" s="191"/>
      <c r="C45" s="192"/>
      <c r="D45" s="132"/>
      <c r="E45" s="132"/>
      <c r="F45" s="132"/>
      <c r="G45" s="193"/>
      <c r="H45" s="132"/>
      <c r="I45" s="140"/>
    </row>
    <row r="46" spans="1:12" x14ac:dyDescent="0.3">
      <c r="A46" s="163"/>
      <c r="B46" s="178" t="s">
        <v>87</v>
      </c>
      <c r="C46" s="187">
        <f ca="1">+C38-C44</f>
        <v>0</v>
      </c>
      <c r="D46" s="188">
        <f t="shared" ref="D46:G46" ca="1" si="20">+D38-D44</f>
        <v>0</v>
      </c>
      <c r="E46" s="188">
        <f t="shared" ca="1" si="20"/>
        <v>0</v>
      </c>
      <c r="F46" s="188">
        <f t="shared" ca="1" si="20"/>
        <v>0</v>
      </c>
      <c r="G46" s="189">
        <f t="shared" ca="1" si="20"/>
        <v>0</v>
      </c>
      <c r="H46" s="162"/>
      <c r="I46" s="140"/>
    </row>
    <row r="47" spans="1:12" ht="15" thickBot="1" x14ac:dyDescent="0.35">
      <c r="A47" s="182"/>
      <c r="B47" s="194" t="s">
        <v>88</v>
      </c>
      <c r="C47" s="195"/>
      <c r="D47" s="185">
        <f ca="1">IFERROR(D46/D$30,0)</f>
        <v>0</v>
      </c>
      <c r="E47" s="185">
        <f t="shared" ref="E47" ca="1" si="21">IFERROR(E46/E$30,0)</f>
        <v>0</v>
      </c>
      <c r="F47" s="185">
        <f t="shared" ref="F47" ca="1" si="22">IFERROR(F46/F$30,0)</f>
        <v>0</v>
      </c>
      <c r="G47" s="186">
        <f t="shared" ref="G47" ca="1" si="23">IFERROR(G46/G$30,0)</f>
        <v>0</v>
      </c>
      <c r="H47" s="162"/>
      <c r="I47" s="140"/>
    </row>
    <row r="48" spans="1:12" ht="15" thickBot="1" x14ac:dyDescent="0.35">
      <c r="A48" s="132"/>
      <c r="B48" s="196"/>
      <c r="C48" s="196"/>
      <c r="D48" s="196"/>
      <c r="E48" s="196"/>
      <c r="F48" s="196"/>
      <c r="G48" s="196"/>
      <c r="H48" s="132"/>
      <c r="I48" s="140"/>
    </row>
    <row r="49" spans="1:9" ht="22.8" thickTop="1" thickBot="1" x14ac:dyDescent="0.35">
      <c r="A49" s="132"/>
      <c r="B49" s="197" t="s">
        <v>61</v>
      </c>
      <c r="C49" s="198"/>
      <c r="D49" s="199">
        <f ca="1">+D47</f>
        <v>0</v>
      </c>
      <c r="E49" s="199">
        <f t="shared" ref="E49:G49" ca="1" si="24">+E47</f>
        <v>0</v>
      </c>
      <c r="F49" s="199">
        <f t="shared" ca="1" si="24"/>
        <v>0</v>
      </c>
      <c r="G49" s="200">
        <f t="shared" ca="1" si="24"/>
        <v>0</v>
      </c>
      <c r="H49" s="162"/>
      <c r="I49" s="140"/>
    </row>
    <row r="50" spans="1:9" ht="15" thickTop="1" x14ac:dyDescent="0.3"/>
    <row r="51" spans="1:9" ht="21.6" x14ac:dyDescent="0.3">
      <c r="A51" s="132"/>
      <c r="B51" s="207" t="s">
        <v>127</v>
      </c>
      <c r="C51" s="210">
        <f ca="1">SUM(D51:G51)</f>
        <v>0</v>
      </c>
      <c r="D51" s="208">
        <f ca="1">+D49*D30</f>
        <v>0</v>
      </c>
      <c r="E51" s="208">
        <f t="shared" ref="E51:G51" ca="1" si="25">+E49*E30</f>
        <v>0</v>
      </c>
      <c r="F51" s="208">
        <f t="shared" ca="1" si="25"/>
        <v>0</v>
      </c>
      <c r="G51" s="209">
        <f t="shared" ca="1" si="25"/>
        <v>0</v>
      </c>
      <c r="H51" s="162"/>
      <c r="I51" s="140"/>
    </row>
    <row r="52" spans="1:9" ht="43.2" x14ac:dyDescent="0.3">
      <c r="A52" s="132"/>
      <c r="B52" s="211" t="s">
        <v>134</v>
      </c>
      <c r="C52" s="212">
        <f ca="1">SUM(D52:G52)</f>
        <v>0</v>
      </c>
      <c r="D52" s="213">
        <f ca="1">+D51-D26+D44+D34</f>
        <v>0</v>
      </c>
      <c r="E52" s="213">
        <f t="shared" ref="E52:G52" ca="1" si="26">+E51-E26+E44+E34</f>
        <v>0</v>
      </c>
      <c r="F52" s="213">
        <f t="shared" ca="1" si="26"/>
        <v>0</v>
      </c>
      <c r="G52" s="214">
        <f t="shared" ca="1" si="26"/>
        <v>0</v>
      </c>
      <c r="H52" s="162"/>
      <c r="I52" s="140" t="s">
        <v>135</v>
      </c>
    </row>
  </sheetData>
  <dataValidations disablePrompts="1" count="1">
    <dataValidation type="list" allowBlank="1" showInputMessage="1" showErrorMessage="1" sqref="A34 A42 A14:A17" xr:uid="{C9BB52E5-1981-4ECA-BB24-E23AADDD011A}">
      <formula1>$A$4:$A$9</formula1>
    </dataValidation>
  </dataValidations>
  <pageMargins left="0.7" right="0.7" top="0.75" bottom="0.75" header="0.3" footer="0.3"/>
  <pageSetup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9"/>
  <sheetViews>
    <sheetView showGridLines="0" zoomScaleNormal="100" workbookViewId="0">
      <pane ySplit="7" topLeftCell="A8" activePane="bottomLeft" state="frozen"/>
      <selection pane="bottomLeft" activeCell="A8" sqref="A8"/>
    </sheetView>
  </sheetViews>
  <sheetFormatPr defaultRowHeight="14.4" x14ac:dyDescent="0.3"/>
  <cols>
    <col min="1" max="1" width="16.109375" customWidth="1"/>
    <col min="2" max="2" width="16.88671875" bestFit="1" customWidth="1"/>
    <col min="3" max="4" width="10.77734375" customWidth="1"/>
    <col min="5" max="7" width="11.21875" customWidth="1"/>
    <col min="8" max="8" width="10.88671875" customWidth="1"/>
    <col min="9" max="9" width="2.88671875" customWidth="1"/>
    <col min="10" max="10" width="6.44140625" customWidth="1"/>
    <col min="11" max="11" width="10.88671875" customWidth="1"/>
    <col min="12" max="12" width="8.77734375" customWidth="1"/>
    <col min="13" max="13" width="10.33203125" customWidth="1"/>
    <col min="14" max="14" width="14" customWidth="1"/>
    <col min="15" max="15" width="2" customWidth="1"/>
    <col min="16" max="16" width="8.6640625" bestFit="1" customWidth="1"/>
    <col min="17" max="17" width="10.109375" customWidth="1"/>
    <col min="18" max="18" width="8.88671875" customWidth="1"/>
    <col min="19" max="19" width="11" customWidth="1"/>
    <col min="20" max="20" width="9.6640625" bestFit="1" customWidth="1"/>
    <col min="21" max="66" width="9.21875" customWidth="1"/>
  </cols>
  <sheetData>
    <row r="1" spans="1:20" x14ac:dyDescent="0.3">
      <c r="B1" s="26"/>
      <c r="C1" s="27"/>
      <c r="D1" s="27"/>
      <c r="E1" s="27"/>
      <c r="F1" s="27"/>
      <c r="G1" s="27"/>
      <c r="H1" s="28"/>
    </row>
    <row r="2" spans="1:20" x14ac:dyDescent="0.3">
      <c r="B2" s="29"/>
      <c r="C2" s="90"/>
      <c r="D2" s="25" t="s">
        <v>81</v>
      </c>
      <c r="E2" s="34">
        <v>0.03</v>
      </c>
      <c r="F2" s="90"/>
      <c r="G2" s="90"/>
      <c r="H2" s="30"/>
    </row>
    <row r="3" spans="1:20" x14ac:dyDescent="0.3">
      <c r="B3" s="29"/>
      <c r="C3" s="90"/>
      <c r="D3" s="25" t="s">
        <v>37</v>
      </c>
      <c r="E3" s="34">
        <v>0.35299999999999998</v>
      </c>
      <c r="F3" s="90"/>
      <c r="G3" s="90"/>
      <c r="H3" s="30"/>
    </row>
    <row r="4" spans="1:20" ht="15" thickBot="1" x14ac:dyDescent="0.35">
      <c r="B4" s="31"/>
      <c r="C4" s="32"/>
      <c r="D4" s="32"/>
      <c r="E4" s="32"/>
      <c r="F4" s="32"/>
      <c r="G4" s="32"/>
      <c r="H4" s="33"/>
    </row>
    <row r="6" spans="1:20" ht="22.2" thickBot="1" x14ac:dyDescent="0.45">
      <c r="A6" s="46" t="s">
        <v>43</v>
      </c>
      <c r="J6" s="24" t="s">
        <v>33</v>
      </c>
      <c r="K6" s="37"/>
      <c r="L6" s="37"/>
      <c r="M6" s="37"/>
      <c r="N6" s="38"/>
      <c r="P6" s="43" t="s">
        <v>35</v>
      </c>
      <c r="Q6" s="44"/>
      <c r="R6" s="44"/>
      <c r="S6" s="44"/>
      <c r="T6" s="45"/>
    </row>
    <row r="7" spans="1:20" ht="87" thickTop="1" x14ac:dyDescent="0.3">
      <c r="A7" s="23" t="s">
        <v>28</v>
      </c>
      <c r="B7" s="23" t="s">
        <v>31</v>
      </c>
      <c r="C7" s="23" t="s">
        <v>32</v>
      </c>
      <c r="D7" s="23" t="s">
        <v>82</v>
      </c>
      <c r="E7" s="23" t="str">
        <f>"Fringe Benefits @ "&amp;TEXT(E3,"0.##%")</f>
        <v>Fringe Benefits @ 35.3%</v>
      </c>
      <c r="F7" s="96" t="s">
        <v>83</v>
      </c>
      <c r="G7" s="95" t="s">
        <v>84</v>
      </c>
      <c r="H7" s="39" t="s">
        <v>85</v>
      </c>
      <c r="J7" s="80" t="s">
        <v>152</v>
      </c>
      <c r="K7" s="80" t="s">
        <v>153</v>
      </c>
      <c r="L7" s="80" t="s">
        <v>154</v>
      </c>
      <c r="M7" s="80" t="s">
        <v>155</v>
      </c>
      <c r="N7" s="51" t="s">
        <v>86</v>
      </c>
      <c r="P7" s="41" t="str">
        <f>+J7</f>
        <v>Unit 1</v>
      </c>
      <c r="Q7" s="41" t="str">
        <f>+K7</f>
        <v>Unit 2</v>
      </c>
      <c r="R7" s="41" t="str">
        <f>+L7</f>
        <v>Unit 3</v>
      </c>
      <c r="S7" s="41" t="str">
        <f t="shared" ref="S7" si="0">+M7</f>
        <v>Unit 4</v>
      </c>
      <c r="T7" s="42" t="s">
        <v>34</v>
      </c>
    </row>
    <row r="8" spans="1:20" x14ac:dyDescent="0.3">
      <c r="A8" s="20"/>
      <c r="B8" s="20"/>
      <c r="C8" s="35">
        <v>0</v>
      </c>
      <c r="D8" s="55">
        <f t="shared" ref="D8:D21" si="1">+C8*(1+$E$2)</f>
        <v>0</v>
      </c>
      <c r="E8" s="55">
        <f>+D8*$E$3</f>
        <v>0</v>
      </c>
      <c r="F8" s="97">
        <f>SUM(D8:E8)</f>
        <v>0</v>
      </c>
      <c r="G8" s="91">
        <v>0</v>
      </c>
      <c r="H8" s="60">
        <f>+F8*G8</f>
        <v>0</v>
      </c>
      <c r="J8" s="52">
        <v>0</v>
      </c>
      <c r="K8" s="52">
        <v>0</v>
      </c>
      <c r="L8" s="52">
        <v>0</v>
      </c>
      <c r="M8" s="52">
        <v>0</v>
      </c>
      <c r="N8" s="57">
        <f t="shared" ref="N8:N21" si="2">SUM(J8:M8)</f>
        <v>0</v>
      </c>
      <c r="P8" s="58">
        <f t="shared" ref="P8:P21" si="3">+$H8*J8</f>
        <v>0</v>
      </c>
      <c r="Q8" s="58">
        <f t="shared" ref="Q8:Q21" si="4">+$H8*K8</f>
        <v>0</v>
      </c>
      <c r="R8" s="58">
        <f t="shared" ref="R8:R21" si="5">+$H8*L8</f>
        <v>0</v>
      </c>
      <c r="S8" s="58">
        <f t="shared" ref="S8" si="6">+$H8*M8</f>
        <v>0</v>
      </c>
      <c r="T8" s="61">
        <f>SUM(P8:S8)</f>
        <v>0</v>
      </c>
    </row>
    <row r="9" spans="1:20" x14ac:dyDescent="0.3">
      <c r="A9" s="20"/>
      <c r="B9" s="20"/>
      <c r="C9" s="35">
        <v>0</v>
      </c>
      <c r="D9" s="55">
        <f t="shared" si="1"/>
        <v>0</v>
      </c>
      <c r="E9" s="55">
        <f>+D9*$E$3</f>
        <v>0</v>
      </c>
      <c r="F9" s="97">
        <f t="shared" ref="F9:F21" si="7">SUM(D9:E9)</f>
        <v>0</v>
      </c>
      <c r="G9" s="91">
        <v>0</v>
      </c>
      <c r="H9" s="60">
        <f t="shared" ref="H9:H21" si="8">+F9*G9</f>
        <v>0</v>
      </c>
      <c r="J9" s="52">
        <v>0</v>
      </c>
      <c r="K9" s="52">
        <v>0</v>
      </c>
      <c r="L9" s="52">
        <v>0</v>
      </c>
      <c r="M9" s="52">
        <v>0</v>
      </c>
      <c r="N9" s="57">
        <f t="shared" si="2"/>
        <v>0</v>
      </c>
      <c r="P9" s="58">
        <f t="shared" si="3"/>
        <v>0</v>
      </c>
      <c r="Q9" s="58">
        <f t="shared" si="4"/>
        <v>0</v>
      </c>
      <c r="R9" s="58">
        <f t="shared" si="5"/>
        <v>0</v>
      </c>
      <c r="S9" s="58">
        <f t="shared" ref="S9:S21" si="9">+$H9*M9</f>
        <v>0</v>
      </c>
      <c r="T9" s="61">
        <f t="shared" ref="T9:T22" si="10">SUM(P9:S9)</f>
        <v>0</v>
      </c>
    </row>
    <row r="10" spans="1:20" x14ac:dyDescent="0.3">
      <c r="A10" s="20"/>
      <c r="B10" s="20"/>
      <c r="C10" s="35">
        <v>0</v>
      </c>
      <c r="D10" s="55">
        <f t="shared" si="1"/>
        <v>0</v>
      </c>
      <c r="E10" s="55">
        <f>+D10*$E$3</f>
        <v>0</v>
      </c>
      <c r="F10" s="97">
        <f t="shared" si="7"/>
        <v>0</v>
      </c>
      <c r="G10" s="91">
        <v>0</v>
      </c>
      <c r="H10" s="60">
        <f t="shared" si="8"/>
        <v>0</v>
      </c>
      <c r="J10" s="52">
        <v>0</v>
      </c>
      <c r="K10" s="52">
        <v>0</v>
      </c>
      <c r="L10" s="52">
        <v>0</v>
      </c>
      <c r="M10" s="52">
        <v>0</v>
      </c>
      <c r="N10" s="57">
        <f t="shared" si="2"/>
        <v>0</v>
      </c>
      <c r="P10" s="58">
        <f t="shared" si="3"/>
        <v>0</v>
      </c>
      <c r="Q10" s="58">
        <f t="shared" si="4"/>
        <v>0</v>
      </c>
      <c r="R10" s="58">
        <f t="shared" si="5"/>
        <v>0</v>
      </c>
      <c r="S10" s="58">
        <f t="shared" si="9"/>
        <v>0</v>
      </c>
      <c r="T10" s="61">
        <f t="shared" si="10"/>
        <v>0</v>
      </c>
    </row>
    <row r="11" spans="1:20" x14ac:dyDescent="0.3">
      <c r="A11" s="20"/>
      <c r="B11" s="20"/>
      <c r="C11" s="35">
        <v>0</v>
      </c>
      <c r="D11" s="55">
        <f t="shared" si="1"/>
        <v>0</v>
      </c>
      <c r="E11" s="55">
        <f>+D11*$E$3</f>
        <v>0</v>
      </c>
      <c r="F11" s="97">
        <f t="shared" si="7"/>
        <v>0</v>
      </c>
      <c r="G11" s="91">
        <v>0</v>
      </c>
      <c r="H11" s="60">
        <f t="shared" si="8"/>
        <v>0</v>
      </c>
      <c r="J11" s="52">
        <v>0</v>
      </c>
      <c r="K11" s="52">
        <v>0</v>
      </c>
      <c r="L11" s="52">
        <v>0</v>
      </c>
      <c r="M11" s="52">
        <v>0</v>
      </c>
      <c r="N11" s="57">
        <f t="shared" si="2"/>
        <v>0</v>
      </c>
      <c r="P11" s="58">
        <f t="shared" si="3"/>
        <v>0</v>
      </c>
      <c r="Q11" s="58">
        <f t="shared" si="4"/>
        <v>0</v>
      </c>
      <c r="R11" s="58">
        <f t="shared" si="5"/>
        <v>0</v>
      </c>
      <c r="S11" s="58">
        <f t="shared" si="9"/>
        <v>0</v>
      </c>
      <c r="T11" s="61">
        <f t="shared" si="10"/>
        <v>0</v>
      </c>
    </row>
    <row r="12" spans="1:20" x14ac:dyDescent="0.3">
      <c r="A12" s="20"/>
      <c r="B12" s="20"/>
      <c r="C12" s="35"/>
      <c r="D12" s="55">
        <f t="shared" si="1"/>
        <v>0</v>
      </c>
      <c r="E12" s="55">
        <f>+D12*$E$3</f>
        <v>0</v>
      </c>
      <c r="F12" s="97">
        <f t="shared" si="7"/>
        <v>0</v>
      </c>
      <c r="G12" s="91">
        <v>0</v>
      </c>
      <c r="H12" s="60">
        <f t="shared" si="8"/>
        <v>0</v>
      </c>
      <c r="J12" s="52"/>
      <c r="K12" s="52"/>
      <c r="L12" s="52"/>
      <c r="M12" s="52"/>
      <c r="N12" s="57">
        <f t="shared" si="2"/>
        <v>0</v>
      </c>
      <c r="P12" s="58">
        <f t="shared" si="3"/>
        <v>0</v>
      </c>
      <c r="Q12" s="58">
        <f t="shared" si="4"/>
        <v>0</v>
      </c>
      <c r="R12" s="58">
        <f t="shared" si="5"/>
        <v>0</v>
      </c>
      <c r="S12" s="58">
        <f t="shared" si="9"/>
        <v>0</v>
      </c>
      <c r="T12" s="61">
        <f t="shared" si="10"/>
        <v>0</v>
      </c>
    </row>
    <row r="13" spans="1:20" x14ac:dyDescent="0.3">
      <c r="A13" s="20"/>
      <c r="B13" s="20"/>
      <c r="C13" s="35"/>
      <c r="D13" s="55">
        <f t="shared" si="1"/>
        <v>0</v>
      </c>
      <c r="E13" s="55">
        <f t="shared" ref="E13:E15" si="11">+D13*$E$3</f>
        <v>0</v>
      </c>
      <c r="F13" s="97">
        <f t="shared" si="7"/>
        <v>0</v>
      </c>
      <c r="G13" s="91">
        <v>0</v>
      </c>
      <c r="H13" s="60">
        <f t="shared" si="8"/>
        <v>0</v>
      </c>
      <c r="J13" s="52"/>
      <c r="K13" s="52"/>
      <c r="L13" s="52"/>
      <c r="M13" s="52"/>
      <c r="N13" s="57">
        <f t="shared" si="2"/>
        <v>0</v>
      </c>
      <c r="P13" s="58">
        <f t="shared" si="3"/>
        <v>0</v>
      </c>
      <c r="Q13" s="58">
        <f t="shared" si="4"/>
        <v>0</v>
      </c>
      <c r="R13" s="58">
        <f t="shared" si="5"/>
        <v>0</v>
      </c>
      <c r="S13" s="58">
        <f t="shared" si="9"/>
        <v>0</v>
      </c>
      <c r="T13" s="61">
        <f t="shared" si="10"/>
        <v>0</v>
      </c>
    </row>
    <row r="14" spans="1:20" x14ac:dyDescent="0.3">
      <c r="A14" s="20"/>
      <c r="B14" s="20"/>
      <c r="C14" s="35"/>
      <c r="D14" s="55">
        <f t="shared" si="1"/>
        <v>0</v>
      </c>
      <c r="E14" s="55">
        <f t="shared" si="11"/>
        <v>0</v>
      </c>
      <c r="F14" s="97">
        <f t="shared" si="7"/>
        <v>0</v>
      </c>
      <c r="G14" s="91">
        <v>0</v>
      </c>
      <c r="H14" s="60">
        <f t="shared" si="8"/>
        <v>0</v>
      </c>
      <c r="J14" s="52"/>
      <c r="K14" s="52"/>
      <c r="L14" s="52"/>
      <c r="M14" s="52"/>
      <c r="N14" s="57">
        <f t="shared" si="2"/>
        <v>0</v>
      </c>
      <c r="P14" s="58">
        <f t="shared" si="3"/>
        <v>0</v>
      </c>
      <c r="Q14" s="58">
        <f t="shared" si="4"/>
        <v>0</v>
      </c>
      <c r="R14" s="58">
        <f t="shared" si="5"/>
        <v>0</v>
      </c>
      <c r="S14" s="58">
        <f t="shared" si="9"/>
        <v>0</v>
      </c>
      <c r="T14" s="61">
        <f t="shared" si="10"/>
        <v>0</v>
      </c>
    </row>
    <row r="15" spans="1:20" x14ac:dyDescent="0.3">
      <c r="A15" s="20"/>
      <c r="B15" s="20"/>
      <c r="C15" s="35"/>
      <c r="D15" s="55">
        <f t="shared" si="1"/>
        <v>0</v>
      </c>
      <c r="E15" s="55">
        <f t="shared" si="11"/>
        <v>0</v>
      </c>
      <c r="F15" s="97">
        <f t="shared" si="7"/>
        <v>0</v>
      </c>
      <c r="G15" s="91">
        <v>0</v>
      </c>
      <c r="H15" s="60">
        <f t="shared" si="8"/>
        <v>0</v>
      </c>
      <c r="J15" s="52"/>
      <c r="K15" s="52"/>
      <c r="L15" s="52"/>
      <c r="M15" s="52"/>
      <c r="N15" s="57">
        <f t="shared" si="2"/>
        <v>0</v>
      </c>
      <c r="P15" s="58">
        <f t="shared" si="3"/>
        <v>0</v>
      </c>
      <c r="Q15" s="58">
        <f t="shared" si="4"/>
        <v>0</v>
      </c>
      <c r="R15" s="58">
        <f t="shared" si="5"/>
        <v>0</v>
      </c>
      <c r="S15" s="58">
        <f t="shared" si="9"/>
        <v>0</v>
      </c>
      <c r="T15" s="61">
        <f t="shared" si="10"/>
        <v>0</v>
      </c>
    </row>
    <row r="16" spans="1:20" hidden="1" x14ac:dyDescent="0.3">
      <c r="A16" s="20"/>
      <c r="B16" s="20"/>
      <c r="C16" s="35"/>
      <c r="D16" s="55">
        <f t="shared" si="1"/>
        <v>0</v>
      </c>
      <c r="E16" s="55">
        <f t="shared" ref="E16:E21" si="12">+D16*$E$3</f>
        <v>0</v>
      </c>
      <c r="F16" s="97">
        <f t="shared" si="7"/>
        <v>0</v>
      </c>
      <c r="G16" s="91">
        <v>0</v>
      </c>
      <c r="H16" s="60">
        <f t="shared" si="8"/>
        <v>0</v>
      </c>
      <c r="J16" s="52"/>
      <c r="K16" s="52"/>
      <c r="L16" s="52"/>
      <c r="M16" s="52"/>
      <c r="N16" s="57">
        <f t="shared" si="2"/>
        <v>0</v>
      </c>
      <c r="P16" s="58">
        <f t="shared" si="3"/>
        <v>0</v>
      </c>
      <c r="Q16" s="58">
        <f t="shared" si="4"/>
        <v>0</v>
      </c>
      <c r="R16" s="58">
        <f t="shared" si="5"/>
        <v>0</v>
      </c>
      <c r="S16" s="58">
        <f t="shared" si="9"/>
        <v>0</v>
      </c>
      <c r="T16" s="61">
        <f t="shared" si="10"/>
        <v>0</v>
      </c>
    </row>
    <row r="17" spans="1:20" hidden="1" x14ac:dyDescent="0.3">
      <c r="A17" s="20"/>
      <c r="B17" s="20"/>
      <c r="C17" s="35"/>
      <c r="D17" s="55">
        <f t="shared" si="1"/>
        <v>0</v>
      </c>
      <c r="E17" s="55">
        <f t="shared" si="12"/>
        <v>0</v>
      </c>
      <c r="F17" s="97">
        <f t="shared" si="7"/>
        <v>0</v>
      </c>
      <c r="G17" s="91">
        <v>0</v>
      </c>
      <c r="H17" s="60">
        <f t="shared" si="8"/>
        <v>0</v>
      </c>
      <c r="J17" s="52"/>
      <c r="K17" s="52"/>
      <c r="L17" s="52"/>
      <c r="M17" s="52"/>
      <c r="N17" s="57">
        <f t="shared" si="2"/>
        <v>0</v>
      </c>
      <c r="P17" s="58">
        <f t="shared" si="3"/>
        <v>0</v>
      </c>
      <c r="Q17" s="58">
        <f t="shared" si="4"/>
        <v>0</v>
      </c>
      <c r="R17" s="58">
        <f t="shared" si="5"/>
        <v>0</v>
      </c>
      <c r="S17" s="58">
        <f t="shared" si="9"/>
        <v>0</v>
      </c>
      <c r="T17" s="61">
        <f t="shared" si="10"/>
        <v>0</v>
      </c>
    </row>
    <row r="18" spans="1:20" hidden="1" x14ac:dyDescent="0.3">
      <c r="A18" s="20"/>
      <c r="B18" s="20"/>
      <c r="C18" s="35"/>
      <c r="D18" s="55">
        <f t="shared" si="1"/>
        <v>0</v>
      </c>
      <c r="E18" s="55">
        <f t="shared" si="12"/>
        <v>0</v>
      </c>
      <c r="F18" s="97">
        <f t="shared" si="7"/>
        <v>0</v>
      </c>
      <c r="G18" s="91">
        <v>0</v>
      </c>
      <c r="H18" s="60">
        <f t="shared" si="8"/>
        <v>0</v>
      </c>
      <c r="J18" s="52"/>
      <c r="K18" s="52"/>
      <c r="L18" s="52"/>
      <c r="M18" s="52"/>
      <c r="N18" s="57">
        <f t="shared" si="2"/>
        <v>0</v>
      </c>
      <c r="P18" s="58">
        <f t="shared" si="3"/>
        <v>0</v>
      </c>
      <c r="Q18" s="58">
        <f t="shared" si="4"/>
        <v>0</v>
      </c>
      <c r="R18" s="58">
        <f t="shared" si="5"/>
        <v>0</v>
      </c>
      <c r="S18" s="58">
        <f t="shared" si="9"/>
        <v>0</v>
      </c>
      <c r="T18" s="61">
        <f t="shared" si="10"/>
        <v>0</v>
      </c>
    </row>
    <row r="19" spans="1:20" hidden="1" x14ac:dyDescent="0.3">
      <c r="A19" s="20"/>
      <c r="B19" s="20"/>
      <c r="C19" s="35"/>
      <c r="D19" s="55">
        <f t="shared" si="1"/>
        <v>0</v>
      </c>
      <c r="E19" s="55">
        <f t="shared" si="12"/>
        <v>0</v>
      </c>
      <c r="F19" s="97">
        <f t="shared" si="7"/>
        <v>0</v>
      </c>
      <c r="G19" s="91">
        <v>0</v>
      </c>
      <c r="H19" s="60">
        <f t="shared" si="8"/>
        <v>0</v>
      </c>
      <c r="J19" s="52"/>
      <c r="K19" s="52"/>
      <c r="L19" s="52"/>
      <c r="M19" s="52"/>
      <c r="N19" s="57">
        <f t="shared" si="2"/>
        <v>0</v>
      </c>
      <c r="P19" s="58">
        <f t="shared" si="3"/>
        <v>0</v>
      </c>
      <c r="Q19" s="58">
        <f t="shared" si="4"/>
        <v>0</v>
      </c>
      <c r="R19" s="58">
        <f t="shared" si="5"/>
        <v>0</v>
      </c>
      <c r="S19" s="58">
        <f t="shared" si="9"/>
        <v>0</v>
      </c>
      <c r="T19" s="61">
        <f t="shared" si="10"/>
        <v>0</v>
      </c>
    </row>
    <row r="20" spans="1:20" hidden="1" x14ac:dyDescent="0.3">
      <c r="A20" s="20"/>
      <c r="B20" s="20"/>
      <c r="C20" s="35"/>
      <c r="D20" s="55">
        <f t="shared" si="1"/>
        <v>0</v>
      </c>
      <c r="E20" s="55">
        <f t="shared" si="12"/>
        <v>0</v>
      </c>
      <c r="F20" s="97">
        <f t="shared" si="7"/>
        <v>0</v>
      </c>
      <c r="G20" s="91">
        <v>0</v>
      </c>
      <c r="H20" s="60">
        <f t="shared" si="8"/>
        <v>0</v>
      </c>
      <c r="J20" s="52"/>
      <c r="K20" s="52"/>
      <c r="L20" s="52"/>
      <c r="M20" s="52"/>
      <c r="N20" s="57">
        <f t="shared" si="2"/>
        <v>0</v>
      </c>
      <c r="P20" s="58">
        <f t="shared" si="3"/>
        <v>0</v>
      </c>
      <c r="Q20" s="58">
        <f t="shared" si="4"/>
        <v>0</v>
      </c>
      <c r="R20" s="58">
        <f t="shared" si="5"/>
        <v>0</v>
      </c>
      <c r="S20" s="58">
        <f t="shared" si="9"/>
        <v>0</v>
      </c>
      <c r="T20" s="61">
        <f t="shared" si="10"/>
        <v>0</v>
      </c>
    </row>
    <row r="21" spans="1:20" ht="15" thickBot="1" x14ac:dyDescent="0.35">
      <c r="A21" s="20"/>
      <c r="B21" s="20"/>
      <c r="C21" s="35"/>
      <c r="D21" s="55">
        <f t="shared" si="1"/>
        <v>0</v>
      </c>
      <c r="E21" s="55">
        <f t="shared" si="12"/>
        <v>0</v>
      </c>
      <c r="F21" s="97">
        <f t="shared" si="7"/>
        <v>0</v>
      </c>
      <c r="G21" s="91">
        <v>0</v>
      </c>
      <c r="H21" s="60">
        <f t="shared" si="8"/>
        <v>0</v>
      </c>
      <c r="J21" s="53"/>
      <c r="K21" s="53"/>
      <c r="L21" s="53"/>
      <c r="M21" s="53"/>
      <c r="N21" s="57">
        <f t="shared" si="2"/>
        <v>0</v>
      </c>
      <c r="P21" s="58">
        <f t="shared" si="3"/>
        <v>0</v>
      </c>
      <c r="Q21" s="58">
        <f t="shared" si="4"/>
        <v>0</v>
      </c>
      <c r="R21" s="58">
        <f t="shared" si="5"/>
        <v>0</v>
      </c>
      <c r="S21" s="58">
        <f t="shared" si="9"/>
        <v>0</v>
      </c>
      <c r="T21" s="61">
        <f t="shared" si="10"/>
        <v>0</v>
      </c>
    </row>
    <row r="22" spans="1:20" ht="15.6" thickTop="1" thickBot="1" x14ac:dyDescent="0.35">
      <c r="A22" s="54" t="s">
        <v>36</v>
      </c>
      <c r="B22" s="40"/>
      <c r="C22" s="56">
        <f>SUM(C8:C21)</f>
        <v>0</v>
      </c>
      <c r="D22" s="56">
        <f>SUM(D8:D21)</f>
        <v>0</v>
      </c>
      <c r="E22" s="56">
        <f>SUM(E8:E21)</f>
        <v>0</v>
      </c>
      <c r="F22" s="98">
        <f>SUM(F8:F21)</f>
        <v>0</v>
      </c>
      <c r="G22" s="92"/>
      <c r="H22" s="93">
        <f>SUM(H8:H21)</f>
        <v>0</v>
      </c>
      <c r="I22" s="40"/>
      <c r="J22" s="40"/>
      <c r="K22" s="40"/>
      <c r="L22" s="40"/>
      <c r="M22" s="40"/>
      <c r="N22" s="40"/>
      <c r="O22" s="40"/>
      <c r="P22" s="59">
        <f>SUM(P8:P21)</f>
        <v>0</v>
      </c>
      <c r="Q22" s="59">
        <f>SUM(Q8:Q21)</f>
        <v>0</v>
      </c>
      <c r="R22" s="59">
        <f>SUM(R8:R21)</f>
        <v>0</v>
      </c>
      <c r="S22" s="59">
        <f>SUM(S8:S21)</f>
        <v>0</v>
      </c>
      <c r="T22" s="62">
        <f t="shared" si="10"/>
        <v>0</v>
      </c>
    </row>
    <row r="23" spans="1:20" ht="15.6" thickTop="1" thickBot="1" x14ac:dyDescent="0.35">
      <c r="A23" s="48" t="s">
        <v>44</v>
      </c>
      <c r="B23" s="49"/>
      <c r="C23" s="49"/>
      <c r="D23" s="49"/>
      <c r="E23" s="49"/>
      <c r="F23" s="94"/>
      <c r="G23" s="49"/>
      <c r="H23" s="94"/>
      <c r="I23" s="49"/>
      <c r="J23" s="49"/>
      <c r="K23" s="49"/>
      <c r="L23" s="49"/>
      <c r="M23" s="49"/>
      <c r="N23" s="49"/>
      <c r="O23" s="49"/>
      <c r="P23" s="50" t="e">
        <f>+P22/$T$22</f>
        <v>#DIV/0!</v>
      </c>
      <c r="Q23" s="50" t="e">
        <f t="shared" ref="Q23:S23" si="13">+Q22/$T$22</f>
        <v>#DIV/0!</v>
      </c>
      <c r="R23" s="50" t="e">
        <f t="shared" si="13"/>
        <v>#DIV/0!</v>
      </c>
      <c r="S23" s="50" t="e">
        <f t="shared" si="13"/>
        <v>#DIV/0!</v>
      </c>
      <c r="T23" s="47"/>
    </row>
    <row r="24" spans="1:20" ht="15" thickTop="1" x14ac:dyDescent="0.3"/>
    <row r="29" spans="1:20" x14ac:dyDescent="0.3">
      <c r="N29" s="99"/>
    </row>
  </sheetData>
  <conditionalFormatting sqref="N8:N21">
    <cfRule type="expression" dxfId="1" priority="1">
      <formula>AND(H8&lt;&gt;0,N8&lt;&gt;1)</formula>
    </cfRule>
  </conditionalFormatting>
  <pageMargins left="0.7" right="0.7" top="0.75" bottom="0.75" header="0.3" footer="0.3"/>
  <pageSetup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AFBB-0FA2-43F9-9615-4A32B46FC113}">
  <sheetPr>
    <pageSetUpPr fitToPage="1"/>
  </sheetPr>
  <dimension ref="A1:AK26"/>
  <sheetViews>
    <sheetView showGridLines="0" zoomScaleNormal="100" workbookViewId="0">
      <pane ySplit="18" topLeftCell="A19" activePane="bottomLeft" state="frozen"/>
      <selection pane="bottomLeft" activeCell="AL5" sqref="AL5"/>
    </sheetView>
  </sheetViews>
  <sheetFormatPr defaultColWidth="9" defaultRowHeight="14.4" outlineLevelRow="2" outlineLevelCol="1" x14ac:dyDescent="0.3"/>
  <cols>
    <col min="1" max="1" width="11.109375" style="109" customWidth="1"/>
    <col min="2" max="2" width="14.77734375" style="109" customWidth="1"/>
    <col min="3" max="3" width="7" style="109" customWidth="1"/>
    <col min="4" max="4" width="9" style="109"/>
    <col min="5" max="6" width="9.44140625" style="109" customWidth="1"/>
    <col min="7" max="7" width="9.109375" style="109" customWidth="1"/>
    <col min="8" max="14" width="9" style="109" hidden="1" customWidth="1" outlineLevel="1"/>
    <col min="15" max="15" width="36.33203125" style="109" customWidth="1" collapsed="1"/>
    <col min="16" max="22" width="9" style="109" hidden="1" customWidth="1" outlineLevel="1"/>
    <col min="23" max="23" width="12" style="109" hidden="1" customWidth="1" outlineLevel="1"/>
    <col min="24" max="24" width="18.33203125" style="109" hidden="1" customWidth="1" outlineLevel="1"/>
    <col min="25" max="28" width="9" style="109" hidden="1" customWidth="1" outlineLevel="1"/>
    <col min="29" max="29" width="15.88671875" style="109" customWidth="1" collapsed="1"/>
    <col min="30" max="30" width="21.77734375" style="109" bestFit="1" customWidth="1"/>
    <col min="31" max="31" width="12.109375" style="109" bestFit="1" customWidth="1"/>
    <col min="32" max="32" width="12" style="109" customWidth="1"/>
    <col min="33" max="33" width="10.33203125" style="109" customWidth="1"/>
    <col min="34" max="34" width="12.21875" style="109" customWidth="1"/>
    <col min="35" max="35" width="11.88671875" style="109" customWidth="1"/>
    <col min="36" max="37" width="9.77734375" style="109" customWidth="1"/>
    <col min="38" max="16384" width="9" style="109"/>
  </cols>
  <sheetData>
    <row r="1" spans="29:37" s="102" customFormat="1" ht="19.2" outlineLevel="1" x14ac:dyDescent="0.35">
      <c r="AC1" s="100"/>
      <c r="AD1" s="101" t="s">
        <v>91</v>
      </c>
      <c r="AE1" s="101"/>
      <c r="AF1" s="101"/>
      <c r="AG1" s="101"/>
      <c r="AH1" s="101"/>
      <c r="AI1" s="101"/>
      <c r="AJ1" s="118"/>
      <c r="AK1" s="119"/>
    </row>
    <row r="2" spans="29:37" s="102" customFormat="1" ht="19.2" outlineLevel="1" x14ac:dyDescent="0.35">
      <c r="AC2" s="103"/>
      <c r="AD2" s="115"/>
      <c r="AE2" s="115"/>
      <c r="AF2" s="115"/>
      <c r="AG2" s="115"/>
      <c r="AH2" s="115"/>
      <c r="AI2" s="115" t="s">
        <v>92</v>
      </c>
      <c r="AJ2" s="115"/>
      <c r="AK2" s="126"/>
    </row>
    <row r="3" spans="29:37" s="102" customFormat="1" ht="19.2" outlineLevel="1" x14ac:dyDescent="0.35">
      <c r="AC3" s="116"/>
      <c r="AD3" s="104"/>
      <c r="AE3" s="104"/>
      <c r="AF3" s="104"/>
      <c r="AG3" s="104"/>
      <c r="AH3" s="105" t="s">
        <v>59</v>
      </c>
      <c r="AI3" s="240">
        <f>SUM(AG18:AG947)</f>
        <v>0</v>
      </c>
      <c r="AJ3" s="115"/>
      <c r="AK3" s="126"/>
    </row>
    <row r="4" spans="29:37" s="102" customFormat="1" ht="19.2" outlineLevel="1" x14ac:dyDescent="0.35">
      <c r="AC4" s="116"/>
      <c r="AD4" s="104"/>
      <c r="AE4" s="104"/>
      <c r="AF4" s="104"/>
      <c r="AG4" s="104"/>
      <c r="AH4" s="105" t="s">
        <v>93</v>
      </c>
      <c r="AI4" s="240">
        <f>SUM(AI18:AI947)</f>
        <v>0</v>
      </c>
      <c r="AJ4" s="115"/>
      <c r="AK4" s="126"/>
    </row>
    <row r="5" spans="29:37" s="102" customFormat="1" ht="19.2" outlineLevel="1" x14ac:dyDescent="0.35">
      <c r="AC5" s="116"/>
      <c r="AD5" s="104"/>
      <c r="AE5" s="104"/>
      <c r="AF5" s="104"/>
      <c r="AG5" s="104"/>
      <c r="AH5" s="105" t="s">
        <v>60</v>
      </c>
      <c r="AI5" s="240">
        <f>SUM(AJ18:AJ947)</f>
        <v>0</v>
      </c>
      <c r="AJ5" s="115"/>
      <c r="AK5" s="126"/>
    </row>
    <row r="6" spans="29:37" s="102" customFormat="1" ht="19.8" outlineLevel="1" thickBot="1" x14ac:dyDescent="0.4">
      <c r="AC6" s="217"/>
      <c r="AD6" s="115"/>
      <c r="AE6" s="115"/>
      <c r="AF6" s="115"/>
      <c r="AG6" s="115"/>
      <c r="AH6" s="115"/>
      <c r="AI6" s="115"/>
      <c r="AJ6" s="115"/>
      <c r="AK6" s="126"/>
    </row>
    <row r="7" spans="29:37" s="102" customFormat="1" ht="19.8" outlineLevel="1" thickTop="1" x14ac:dyDescent="0.35">
      <c r="AC7" s="217"/>
      <c r="AD7" s="226"/>
      <c r="AE7" s="230"/>
      <c r="AF7" s="221">
        <v>1</v>
      </c>
      <c r="AG7" s="221">
        <f>+AF7+1</f>
        <v>2</v>
      </c>
      <c r="AH7" s="221">
        <f t="shared" ref="AH7" si="0">+AG7+1</f>
        <v>3</v>
      </c>
      <c r="AI7" s="221">
        <f t="shared" ref="AI7" si="1">+AH7+1</f>
        <v>4</v>
      </c>
      <c r="AJ7" s="115"/>
      <c r="AK7" s="126"/>
    </row>
    <row r="8" spans="29:37" s="102" customFormat="1" ht="19.2" outlineLevel="1" x14ac:dyDescent="0.35">
      <c r="AC8" s="220"/>
      <c r="AD8" s="225"/>
      <c r="AE8" s="231" t="s">
        <v>34</v>
      </c>
      <c r="AF8" s="222" t="str">
        <f ca="1">OFFSET('S&amp;W'!$J$7,0,AF7-1,1,1)</f>
        <v>Unit 1</v>
      </c>
      <c r="AG8" s="222" t="str">
        <f ca="1">OFFSET('S&amp;W'!$J$7,0,AG7-1,1,1)</f>
        <v>Unit 2</v>
      </c>
      <c r="AH8" s="222" t="str">
        <f ca="1">OFFSET('S&amp;W'!$J$7,0,AH7-1,1,1)</f>
        <v>Unit 3</v>
      </c>
      <c r="AI8" s="222" t="str">
        <f ca="1">OFFSET('S&amp;W'!$J$7,0,AI7-1,1,1)</f>
        <v>Unit 4</v>
      </c>
      <c r="AJ8" s="115"/>
      <c r="AK8" s="126"/>
    </row>
    <row r="9" spans="29:37" s="102" customFormat="1" ht="19.2" outlineLevel="1" x14ac:dyDescent="0.35">
      <c r="AC9" s="217" t="s">
        <v>140</v>
      </c>
      <c r="AD9" s="235"/>
      <c r="AE9" s="232">
        <f ca="1">SUM(AF9:AJ9)</f>
        <v>0</v>
      </c>
      <c r="AF9" s="229">
        <f ca="1">SUMIFS($AJ$18:$AJ$204,$B$18:$B$204,AF$8)</f>
        <v>0</v>
      </c>
      <c r="AG9" s="229">
        <f t="shared" ref="AG9:AI9" ca="1" si="2">SUMIFS($AJ$18:$AJ$204,$B$18:$B$204,AG$8)</f>
        <v>0</v>
      </c>
      <c r="AH9" s="229">
        <f t="shared" ca="1" si="2"/>
        <v>0</v>
      </c>
      <c r="AI9" s="229">
        <f t="shared" ca="1" si="2"/>
        <v>0</v>
      </c>
      <c r="AJ9" s="115"/>
      <c r="AK9" s="126"/>
    </row>
    <row r="10" spans="29:37" s="102" customFormat="1" ht="19.2" outlineLevel="2" x14ac:dyDescent="0.35">
      <c r="AC10" s="217">
        <v>1</v>
      </c>
      <c r="AD10" s="236" t="str">
        <f ca="1">IFERROR(OFFSET('Rate Calculations'!$B$3,MATCH(AC10,'Rate Calculations'!$A$3:$A$10,0)-2,0,1,1),"")</f>
        <v># of Units (1)</v>
      </c>
      <c r="AE10" s="233">
        <f t="shared" ref="AE10:AE15" si="3">SUM(AF10:AJ10)</f>
        <v>0</v>
      </c>
      <c r="AF10" s="223">
        <f>IFERROR(SUMIFS($AJ$18:$AJ$204,$B$18:$B$204,$AC10)*VLOOKUP($AC10,'Rate Calculations'!$A$3:$H$10,AF$7+3,FALSE),0)</f>
        <v>0</v>
      </c>
      <c r="AG10" s="223">
        <f>IFERROR(SUMIFS($AJ$18:$AJ$204,$B$18:$B$204,$AC10)*VLOOKUP($AC10,'Rate Calculations'!$A$3:$H$10,AG$7+3,FALSE),0)</f>
        <v>0</v>
      </c>
      <c r="AH10" s="223">
        <f>IFERROR(SUMIFS($AJ$18:$AJ$204,$B$18:$B$204,$AC10)*VLOOKUP($AC10,'Rate Calculations'!$A$3:$H$10,AH$7+3,FALSE),0)</f>
        <v>0</v>
      </c>
      <c r="AI10" s="223">
        <f>IFERROR(SUMIFS($AJ$18:$AJ$204,$B$18:$B$204,$AC10)*VLOOKUP($AC10,'Rate Calculations'!$A$3:$H$10,AI$7+3,FALSE),0)</f>
        <v>0</v>
      </c>
      <c r="AJ10" s="115"/>
      <c r="AK10" s="126"/>
    </row>
    <row r="11" spans="29:37" s="102" customFormat="1" ht="19.2" outlineLevel="2" x14ac:dyDescent="0.35">
      <c r="AC11" s="217">
        <f>+AC10+1</f>
        <v>2</v>
      </c>
      <c r="AD11" s="236" t="str">
        <f ca="1">IFERROR(OFFSET('Rate Calculations'!$B$3,MATCH(AC11,'Rate Calculations'!$A$3:$A$10,0)-2,0,1,1),"")</f>
        <v># of Units (2)</v>
      </c>
      <c r="AE11" s="233">
        <f t="shared" si="3"/>
        <v>0</v>
      </c>
      <c r="AF11" s="223">
        <f>IFERROR(SUMIFS($AJ$18:$AJ$204,$B$18:$B$204,$AC11)*VLOOKUP($AC11,'Rate Calculations'!$A$3:$H$10,AF$7+3,FALSE),0)</f>
        <v>0</v>
      </c>
      <c r="AG11" s="223">
        <f>IFERROR(SUMIFS($AJ$18:$AJ$204,$B$18:$B$204,$AC11)*VLOOKUP($AC11,'Rate Calculations'!$A$3:$H$10,AG$7+3,FALSE),0)</f>
        <v>0</v>
      </c>
      <c r="AH11" s="223">
        <f>IFERROR(SUMIFS($AJ$18:$AJ$204,$B$18:$B$204,$AC11)*VLOOKUP($AC11,'Rate Calculations'!$A$3:$H$10,AH$7+3,FALSE),0)</f>
        <v>0</v>
      </c>
      <c r="AI11" s="223">
        <f>IFERROR(SUMIFS($AJ$18:$AJ$204,$B$18:$B$204,$AC11)*VLOOKUP($AC11,'Rate Calculations'!$A$3:$H$10,AI$7+3,FALSE),0)</f>
        <v>0</v>
      </c>
      <c r="AJ11" s="115"/>
      <c r="AK11" s="126"/>
    </row>
    <row r="12" spans="29:37" s="102" customFormat="1" ht="19.2" outlineLevel="2" x14ac:dyDescent="0.35">
      <c r="AC12" s="217">
        <f t="shared" ref="AC12:AC13" si="4">+AC11+1</f>
        <v>3</v>
      </c>
      <c r="AD12" s="236" t="str">
        <f ca="1">IFERROR(OFFSET('Rate Calculations'!$B$3,MATCH(AC12,'Rate Calculations'!$A$3:$A$10,0)-2,0,1,1),"")</f>
        <v># of Units (3)</v>
      </c>
      <c r="AE12" s="233">
        <f t="shared" si="3"/>
        <v>0</v>
      </c>
      <c r="AF12" s="223">
        <f>IFERROR(SUMIFS($AJ$18:$AJ$204,$B$18:$B$204,$AC12)*VLOOKUP($AC12,'Rate Calculations'!$A$3:$H$10,AF$7+3,FALSE),0)</f>
        <v>0</v>
      </c>
      <c r="AG12" s="223">
        <f>IFERROR(SUMIFS($AJ$18:$AJ$204,$B$18:$B$204,$AC12)*VLOOKUP($AC12,'Rate Calculations'!$A$3:$H$10,AG$7+3,FALSE),0)</f>
        <v>0</v>
      </c>
      <c r="AH12" s="223">
        <f>IFERROR(SUMIFS($AJ$18:$AJ$204,$B$18:$B$204,$AC12)*VLOOKUP($AC12,'Rate Calculations'!$A$3:$H$10,AH$7+3,FALSE),0)</f>
        <v>0</v>
      </c>
      <c r="AI12" s="223">
        <f>IFERROR(SUMIFS($AJ$18:$AJ$204,$B$18:$B$204,$AC12)*VLOOKUP($AC12,'Rate Calculations'!$A$3:$H$10,AI$7+3,FALSE),0)</f>
        <v>0</v>
      </c>
      <c r="AJ12" s="115"/>
      <c r="AK12" s="126"/>
    </row>
    <row r="13" spans="29:37" s="102" customFormat="1" ht="19.2" outlineLevel="2" x14ac:dyDescent="0.35">
      <c r="AC13" s="217">
        <f t="shared" si="4"/>
        <v>4</v>
      </c>
      <c r="AD13" s="236" t="str">
        <f ca="1">IFERROR(OFFSET('Rate Calculations'!$B$3,MATCH(AC13,'Rate Calculations'!$A$3:$A$10,0)-2,0,1,1),"")</f>
        <v/>
      </c>
      <c r="AE13" s="233">
        <f t="shared" si="3"/>
        <v>0</v>
      </c>
      <c r="AF13" s="223">
        <f>IFERROR(SUMIFS($AJ$18:$AJ$204,$B$18:$B$204,$AC13)*VLOOKUP($AC13,'Rate Calculations'!$A$3:$H$10,AF$7+3,FALSE),0)</f>
        <v>0</v>
      </c>
      <c r="AG13" s="223">
        <f>IFERROR(SUMIFS($AJ$18:$AJ$204,$B$18:$B$204,$AC13)*VLOOKUP($AC13,'Rate Calculations'!$A$3:$H$10,AG$7+3,FALSE),0)</f>
        <v>0</v>
      </c>
      <c r="AH13" s="223">
        <f>IFERROR(SUMIFS($AJ$18:$AJ$204,$B$18:$B$204,$AC13)*VLOOKUP($AC13,'Rate Calculations'!$A$3:$H$10,AH$7+3,FALSE),0)</f>
        <v>0</v>
      </c>
      <c r="AI13" s="223">
        <f>IFERROR(SUMIFS($AJ$18:$AJ$204,$B$18:$B$204,$AC13)*VLOOKUP($AC13,'Rate Calculations'!$A$3:$H$10,AI$7+3,FALSE),0)</f>
        <v>0</v>
      </c>
      <c r="AJ13" s="115"/>
      <c r="AK13" s="126"/>
    </row>
    <row r="14" spans="29:37" s="102" customFormat="1" ht="19.2" outlineLevel="1" x14ac:dyDescent="0.35">
      <c r="AC14" s="217" t="s">
        <v>144</v>
      </c>
      <c r="AD14" s="235"/>
      <c r="AE14" s="232">
        <f t="shared" si="3"/>
        <v>0</v>
      </c>
      <c r="AF14" s="229">
        <f>SUM(AF10:AF13)</f>
        <v>0</v>
      </c>
      <c r="AG14" s="229">
        <f t="shared" ref="AG14:AI14" si="5">SUM(AG10:AG13)</f>
        <v>0</v>
      </c>
      <c r="AH14" s="229">
        <f t="shared" si="5"/>
        <v>0</v>
      </c>
      <c r="AI14" s="229">
        <f t="shared" si="5"/>
        <v>0</v>
      </c>
      <c r="AJ14" s="115"/>
      <c r="AK14" s="126"/>
    </row>
    <row r="15" spans="29:37" s="102" customFormat="1" ht="19.8" outlineLevel="1" thickBot="1" x14ac:dyDescent="0.4">
      <c r="AC15" s="217" t="s">
        <v>34</v>
      </c>
      <c r="AD15" s="227"/>
      <c r="AE15" s="234">
        <f t="shared" ca="1" si="3"/>
        <v>0</v>
      </c>
      <c r="AF15" s="224">
        <f ca="1">AF9+AF14</f>
        <v>0</v>
      </c>
      <c r="AG15" s="224">
        <f t="shared" ref="AG15:AI15" ca="1" si="6">AG9+AG14</f>
        <v>0</v>
      </c>
      <c r="AH15" s="224">
        <f t="shared" ca="1" si="6"/>
        <v>0</v>
      </c>
      <c r="AI15" s="224">
        <f t="shared" ca="1" si="6"/>
        <v>0</v>
      </c>
      <c r="AJ15" s="115"/>
      <c r="AK15" s="126"/>
    </row>
    <row r="16" spans="29:37" s="102" customFormat="1" ht="15.6" outlineLevel="1" thickTop="1" thickBot="1" x14ac:dyDescent="0.35">
      <c r="AC16" s="117"/>
      <c r="AD16" s="237" t="s">
        <v>143</v>
      </c>
      <c r="AE16" s="238">
        <f ca="1">AE15-SUM(AJ18:AJ200)</f>
        <v>0</v>
      </c>
      <c r="AF16" s="106" t="str">
        <f ca="1">IF(AE16&lt;&gt;0,"The totals do not tie, check to make sure all equipment are being allocated","")</f>
        <v/>
      </c>
      <c r="AG16" s="106"/>
      <c r="AH16" s="106"/>
      <c r="AI16" s="106"/>
      <c r="AJ16" s="106"/>
      <c r="AK16" s="107"/>
    </row>
    <row r="17" spans="1:37" s="102" customFormat="1" ht="15" thickBot="1" x14ac:dyDescent="0.35">
      <c r="AC17" s="123" t="s">
        <v>116</v>
      </c>
      <c r="AD17" s="124">
        <f t="shared" ref="AD17" si="7">SUBTOTAL(9,AD19:AD948)</f>
        <v>0</v>
      </c>
      <c r="AE17" s="124">
        <f t="shared" ref="AE17:AJ17" si="8">SUBTOTAL(9,AF19:AF948)</f>
        <v>0</v>
      </c>
      <c r="AF17" s="124">
        <f t="shared" si="8"/>
        <v>0</v>
      </c>
      <c r="AG17" s="124">
        <f t="shared" si="8"/>
        <v>0</v>
      </c>
      <c r="AH17" s="124">
        <f t="shared" si="8"/>
        <v>0</v>
      </c>
      <c r="AI17" s="124">
        <f t="shared" si="8"/>
        <v>0</v>
      </c>
      <c r="AJ17" s="125">
        <f t="shared" si="8"/>
        <v>0</v>
      </c>
    </row>
    <row r="18" spans="1:37" ht="115.2" x14ac:dyDescent="0.3">
      <c r="A18" s="219" t="s">
        <v>141</v>
      </c>
      <c r="B18" s="219" t="s">
        <v>142</v>
      </c>
      <c r="C18" s="108" t="s">
        <v>52</v>
      </c>
      <c r="D18" s="108" t="s">
        <v>51</v>
      </c>
      <c r="E18" s="108" t="s">
        <v>94</v>
      </c>
      <c r="F18" s="108" t="s">
        <v>50</v>
      </c>
      <c r="G18" s="108" t="s">
        <v>49</v>
      </c>
      <c r="H18" s="108" t="s">
        <v>95</v>
      </c>
      <c r="I18" s="108" t="s">
        <v>96</v>
      </c>
      <c r="J18" s="108" t="s">
        <v>97</v>
      </c>
      <c r="K18" s="108" t="s">
        <v>98</v>
      </c>
      <c r="L18" s="108" t="s">
        <v>99</v>
      </c>
      <c r="M18" s="108" t="s">
        <v>100</v>
      </c>
      <c r="N18" s="108" t="s">
        <v>101</v>
      </c>
      <c r="O18" s="108" t="s">
        <v>48</v>
      </c>
      <c r="P18" s="108" t="s">
        <v>102</v>
      </c>
      <c r="Q18" s="108" t="s">
        <v>103</v>
      </c>
      <c r="R18" s="108" t="s">
        <v>104</v>
      </c>
      <c r="S18" s="108" t="s">
        <v>105</v>
      </c>
      <c r="T18" s="108" t="s">
        <v>106</v>
      </c>
      <c r="U18" s="108" t="s">
        <v>107</v>
      </c>
      <c r="V18" s="108" t="s">
        <v>108</v>
      </c>
      <c r="W18" s="108" t="s">
        <v>109</v>
      </c>
      <c r="X18" s="108" t="s">
        <v>110</v>
      </c>
      <c r="Y18" s="108" t="s">
        <v>47</v>
      </c>
      <c r="Z18" s="108" t="s">
        <v>111</v>
      </c>
      <c r="AA18" s="108" t="s">
        <v>112</v>
      </c>
      <c r="AB18" s="108" t="s">
        <v>113</v>
      </c>
      <c r="AC18" s="120" t="s">
        <v>46</v>
      </c>
      <c r="AD18" s="120" t="s">
        <v>45</v>
      </c>
      <c r="AE18" s="120" t="s">
        <v>57</v>
      </c>
      <c r="AF18" s="120" t="s">
        <v>58</v>
      </c>
      <c r="AG18" s="121" t="s">
        <v>59</v>
      </c>
      <c r="AH18" s="120" t="s">
        <v>115</v>
      </c>
      <c r="AI18" s="216" t="s">
        <v>93</v>
      </c>
      <c r="AJ18" s="122" t="s">
        <v>60</v>
      </c>
      <c r="AK18" s="108" t="s">
        <v>114</v>
      </c>
    </row>
    <row r="19" spans="1:37" x14ac:dyDescent="0.3">
      <c r="A19" s="218" t="s">
        <v>138</v>
      </c>
      <c r="B19" s="228" t="s">
        <v>152</v>
      </c>
      <c r="D19" s="127"/>
      <c r="E19" s="127"/>
      <c r="G19" s="127"/>
      <c r="X19" s="111"/>
      <c r="Y19" s="110"/>
      <c r="AC19" s="111"/>
      <c r="AD19" s="112"/>
      <c r="AE19" s="112"/>
      <c r="AF19" s="112"/>
      <c r="AG19" s="113"/>
      <c r="AH19" s="112"/>
      <c r="AI19" s="215"/>
      <c r="AJ19" s="114"/>
    </row>
    <row r="20" spans="1:37" x14ac:dyDescent="0.3">
      <c r="A20" s="218" t="s">
        <v>139</v>
      </c>
      <c r="B20" s="228" t="s">
        <v>152</v>
      </c>
      <c r="D20" s="127"/>
      <c r="E20" s="127"/>
      <c r="G20" s="127"/>
      <c r="X20" s="111"/>
      <c r="Y20" s="110"/>
      <c r="AC20" s="111"/>
      <c r="AD20" s="112"/>
      <c r="AE20" s="112"/>
      <c r="AF20" s="112"/>
      <c r="AG20" s="113"/>
      <c r="AH20" s="112"/>
      <c r="AI20" s="215"/>
      <c r="AJ20" s="114"/>
    </row>
    <row r="21" spans="1:37" x14ac:dyDescent="0.3">
      <c r="A21" s="218" t="s">
        <v>139</v>
      </c>
      <c r="B21" s="228" t="s">
        <v>152</v>
      </c>
      <c r="D21" s="127"/>
      <c r="E21" s="127"/>
      <c r="G21" s="127"/>
      <c r="X21" s="111"/>
      <c r="Y21" s="110"/>
      <c r="AC21" s="111"/>
      <c r="AD21" s="112"/>
      <c r="AE21" s="112"/>
      <c r="AF21" s="112"/>
      <c r="AG21" s="113"/>
      <c r="AH21" s="112"/>
      <c r="AI21" s="215"/>
      <c r="AJ21" s="114"/>
    </row>
    <row r="22" spans="1:37" x14ac:dyDescent="0.3">
      <c r="A22" s="218" t="s">
        <v>139</v>
      </c>
      <c r="B22" s="228" t="s">
        <v>152</v>
      </c>
      <c r="D22" s="127"/>
      <c r="E22" s="127"/>
      <c r="G22" s="127"/>
      <c r="X22" s="111"/>
      <c r="Y22" s="110"/>
      <c r="AC22" s="111"/>
      <c r="AD22" s="112"/>
      <c r="AE22" s="112"/>
      <c r="AF22" s="112"/>
      <c r="AG22" s="113"/>
      <c r="AH22" s="112"/>
      <c r="AI22" s="215"/>
      <c r="AJ22" s="114"/>
    </row>
    <row r="23" spans="1:37" x14ac:dyDescent="0.3">
      <c r="A23" s="218" t="s">
        <v>138</v>
      </c>
      <c r="B23" s="228" t="s">
        <v>152</v>
      </c>
      <c r="D23" s="127"/>
      <c r="E23" s="127"/>
      <c r="G23" s="127"/>
      <c r="X23" s="111"/>
      <c r="Y23" s="110"/>
      <c r="AC23" s="111"/>
      <c r="AD23" s="112"/>
      <c r="AE23" s="112"/>
      <c r="AF23" s="112"/>
      <c r="AG23" s="113"/>
      <c r="AH23" s="112"/>
      <c r="AI23" s="215"/>
      <c r="AJ23" s="114"/>
    </row>
    <row r="24" spans="1:37" x14ac:dyDescent="0.3">
      <c r="A24" s="218" t="s">
        <v>138</v>
      </c>
      <c r="B24" s="228" t="s">
        <v>152</v>
      </c>
      <c r="D24" s="127"/>
      <c r="E24" s="127"/>
      <c r="G24" s="127"/>
      <c r="X24" s="111"/>
      <c r="Y24" s="110"/>
      <c r="AC24" s="111"/>
      <c r="AD24" s="112"/>
      <c r="AE24" s="112"/>
      <c r="AF24" s="112"/>
      <c r="AG24" s="113"/>
      <c r="AH24" s="112"/>
      <c r="AI24" s="215"/>
      <c r="AJ24" s="114"/>
    </row>
    <row r="25" spans="1:37" x14ac:dyDescent="0.3">
      <c r="A25" s="218" t="s">
        <v>139</v>
      </c>
      <c r="B25" s="228" t="s">
        <v>152</v>
      </c>
      <c r="D25" s="127"/>
      <c r="E25" s="127"/>
      <c r="G25" s="127"/>
      <c r="X25" s="111"/>
      <c r="Y25" s="110"/>
      <c r="AC25" s="111"/>
      <c r="AD25" s="112"/>
      <c r="AE25" s="112"/>
      <c r="AF25" s="112"/>
      <c r="AG25" s="113"/>
      <c r="AH25" s="112"/>
      <c r="AI25" s="215"/>
      <c r="AJ25" s="114"/>
    </row>
    <row r="26" spans="1:37" x14ac:dyDescent="0.3">
      <c r="A26" s="218" t="s">
        <v>139</v>
      </c>
      <c r="B26" s="228" t="s">
        <v>152</v>
      </c>
      <c r="D26" s="127"/>
      <c r="E26" s="127"/>
      <c r="G26" s="127"/>
      <c r="X26" s="111"/>
      <c r="Y26" s="110"/>
      <c r="AC26" s="111"/>
      <c r="AD26" s="112"/>
      <c r="AE26" s="112"/>
      <c r="AF26" s="112"/>
      <c r="AG26" s="113"/>
      <c r="AH26" s="112"/>
      <c r="AI26" s="215"/>
      <c r="AJ26" s="114"/>
    </row>
  </sheetData>
  <autoFilter ref="A18:AK18" xr:uid="{7A9A481C-972F-4EC2-A71F-E9B10716573A}"/>
  <conditionalFormatting sqref="AF16:AK16">
    <cfRule type="expression" dxfId="0" priority="1">
      <formula>$AE$16&lt;&gt;0</formula>
    </cfRule>
  </conditionalFormatting>
  <dataValidations count="2">
    <dataValidation type="list" allowBlank="1" showInputMessage="1" showErrorMessage="1" sqref="A19:A26" xr:uid="{2B47317D-13FE-41B5-A488-2FD3954B8FE7}">
      <formula1>"Direct,Allocated"</formula1>
    </dataValidation>
    <dataValidation type="list" showInputMessage="1" showErrorMessage="1" sqref="B19:B26" xr:uid="{B8E12896-E89E-4A81-95E0-09DEEC787061}">
      <formula1>IF(A19="Direct",Units,Allocations)</formula1>
    </dataValidation>
  </dataValidations>
  <pageMargins left="0.7" right="0.7" top="0.75" bottom="0.75" header="0.3" footer="0.3"/>
  <pageSetup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Summary</vt:lpstr>
      <vt:lpstr>Rate Calculations</vt:lpstr>
      <vt:lpstr>S&amp;W</vt:lpstr>
      <vt:lpstr>Assets</vt:lpstr>
      <vt:lpstr>Assets!Print_Titles</vt:lpstr>
      <vt:lpstr>Salaries</vt:lpstr>
      <vt:lpstr>Total_Staff</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Blank Rate Review Template</dc:title>
  <dc:creator>Kevin Jay Hull</dc:creator>
  <cp:lastModifiedBy>Jamie Parris</cp:lastModifiedBy>
  <cp:lastPrinted>2019-09-25T14:48:43Z</cp:lastPrinted>
  <dcterms:created xsi:type="dcterms:W3CDTF">2018-09-14T14:13:05Z</dcterms:created>
  <dcterms:modified xsi:type="dcterms:W3CDTF">2023-06-26T13:16:24Z</dcterms:modified>
</cp:coreProperties>
</file>